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5015" windowHeight="8385" activeTab="0"/>
  </bookViews>
  <sheets>
    <sheet name="Nacrt 2022" sheetId="1" r:id="rId1"/>
    <sheet name="Naslovna strana" sheetId="2" r:id="rId2"/>
  </sheets>
  <definedNames>
    <definedName name="_xlnm.Print_Area" localSheetId="0">'Nacrt 2022'!$A$1:$BI$483</definedName>
    <definedName name="_xlnm.Print_Area" localSheetId="1">'Naslovna strana'!$A$1:$BH$69</definedName>
  </definedNames>
  <calcPr fullCalcOnLoad="1"/>
</workbook>
</file>

<file path=xl/sharedStrings.xml><?xml version="1.0" encoding="utf-8"?>
<sst xmlns="http://schemas.openxmlformats.org/spreadsheetml/2006/main" count="615" uniqueCount="436">
  <si>
    <t>A.PRIHODI, PRIMICI</t>
  </si>
  <si>
    <t xml:space="preserve">  Ekonomski kod                                       </t>
  </si>
  <si>
    <t xml:space="preserve">    PRIHODI</t>
  </si>
  <si>
    <t>Index</t>
  </si>
  <si>
    <t>I PRIHODI OD POREZA</t>
  </si>
  <si>
    <t>Porez na dobit pojedinaca-dohodak</t>
  </si>
  <si>
    <t>Porez na dobit od privredne  i prof.djelatnosti</t>
  </si>
  <si>
    <t>POREZ NA PLAĆU-DOHODAK</t>
  </si>
  <si>
    <t xml:space="preserve">Porez na plaću </t>
  </si>
  <si>
    <t xml:space="preserve"> </t>
  </si>
  <si>
    <t>POREZ NA IMOVINU I NEKRETNINE</t>
  </si>
  <si>
    <t>Porez na imovinu</t>
  </si>
  <si>
    <t>Porez na imovinu od pravnih lica</t>
  </si>
  <si>
    <t>Porez na nasljeđe i darove</t>
  </si>
  <si>
    <t>Porez na nepokretnost od fizičkih lica</t>
  </si>
  <si>
    <t>Porez na promet od pravnih lica</t>
  </si>
  <si>
    <t xml:space="preserve">  </t>
  </si>
  <si>
    <t>POREZ NA DOHODAK</t>
  </si>
  <si>
    <t xml:space="preserve"> Poreza na dohodak fizičkih lica nesamostalne djelatnosti</t>
  </si>
  <si>
    <t>Porez na dohodak od fizičkih lica samostalne djelatnosti</t>
  </si>
  <si>
    <t>Porez na dohodak fizičkih lica imovine i imovinskih prava</t>
  </si>
  <si>
    <t>Porez na dohodak fizičkih lica na dohodak  nagradne  igre na sreću</t>
  </si>
  <si>
    <t>Porez na dohodak samosta djel.čl.12.st.4 Zakona</t>
  </si>
  <si>
    <t>Porez na dohodke po okončanom obračunu</t>
  </si>
  <si>
    <t>Prihodi od indirektni poreza sa Jedinstvenog računa-PDV</t>
  </si>
  <si>
    <t>Prihodi od indirektni poreza koji pripadaju Direkciji cesta</t>
  </si>
  <si>
    <t>Prihodi od indirektni poreza općinama-Federacija</t>
  </si>
  <si>
    <t>Ostali porez</t>
  </si>
  <si>
    <t>Poesban porez na plaću za zaštitu od prirodnih i drug.nesr.</t>
  </si>
  <si>
    <t>Poesban porez na  za zaštitu od prirodnih i drug.nesr.po osn.</t>
  </si>
  <si>
    <t>II NEPOREZNI PRIHODI</t>
  </si>
  <si>
    <t>Prihodi od poduzetničke aktivnosti i imovine</t>
  </si>
  <si>
    <t>Prihod od zemljišne rente i ostali prihodi financ.i nema .imovine</t>
  </si>
  <si>
    <t xml:space="preserve">Administrativne pristojbe </t>
  </si>
  <si>
    <t>Općinske administrativne pristojbe</t>
  </si>
  <si>
    <t>Prihod od pristojbi za vjenčanja i druge civilne poslove</t>
  </si>
  <si>
    <t>Komunalne pristojbe i naknade</t>
  </si>
  <si>
    <t>Općinske komunalne pristojbe</t>
  </si>
  <si>
    <t>Ostale proračunske naknade i pristojbe</t>
  </si>
  <si>
    <t>Naknada za dodjeljeno zemljište</t>
  </si>
  <si>
    <t>Naknade za korištenje podataka i usluga premjera i katastra</t>
  </si>
  <si>
    <t>Naknada za korištenje podataka iz premjera i katastra</t>
  </si>
  <si>
    <t>Naknada za korištenje usluga iz oblasti premjera i katastra</t>
  </si>
  <si>
    <t>Cestovne naknade</t>
  </si>
  <si>
    <t>Naknad.za upotreb.puteva za vozila pravnih lica</t>
  </si>
  <si>
    <t>Posebna naknada za zaštitu od prirodnih i drugih nesreća</t>
  </si>
  <si>
    <t>Posebna naknada za zaštitu od prir.i dr.nesreća zbir plaće</t>
  </si>
  <si>
    <t>Posebna naknada za zaštitu od prirodi idr.nes.po osno.dru.sam.djel.</t>
  </si>
  <si>
    <t>Posebna naknada za vatrog.jed.iz premij.osig.imovine od požara</t>
  </si>
  <si>
    <t>Ostali povrati- naknade</t>
  </si>
  <si>
    <t xml:space="preserve">Ostali povrati naknade- </t>
  </si>
  <si>
    <t>Ostali prihodi</t>
  </si>
  <si>
    <t>Primici od prodaje stalnih sredstava</t>
  </si>
  <si>
    <t xml:space="preserve">B.RASHODI, IZDACI </t>
  </si>
  <si>
    <t>Ekonomski kod</t>
  </si>
  <si>
    <t>RASHODI</t>
  </si>
  <si>
    <t>I PLAĆE, DOPRI. I MATER.TROŠKOVI</t>
  </si>
  <si>
    <t>Plaće i naknade uposlenih</t>
  </si>
  <si>
    <t>Bruto plaće</t>
  </si>
  <si>
    <t>Naknade uposlenih</t>
  </si>
  <si>
    <t>Doprinosi na teret poslodavca</t>
  </si>
  <si>
    <t>Izdaci za materijalne troškove i usluge</t>
  </si>
  <si>
    <t>Putni troškovi</t>
  </si>
  <si>
    <t>Izdaci za energiju i grijanje prostorija</t>
  </si>
  <si>
    <t>Izdaci za komunalne  i komunikacijske usluge-PTT-mobitel</t>
  </si>
  <si>
    <t xml:space="preserve">Izdaci ostali komunalnih usluga </t>
  </si>
  <si>
    <t>Nabavka materijala</t>
  </si>
  <si>
    <t>Izdaci usluga prevoza i goriva</t>
  </si>
  <si>
    <t>Izdaci bankarskih usluga i osiguranja vozila</t>
  </si>
  <si>
    <t>Ugovorene usluge</t>
  </si>
  <si>
    <t>II TEKUĆI TRANSFERI</t>
  </si>
  <si>
    <t>Transferi MZ-a za rad</t>
  </si>
  <si>
    <t>Transferi MZ-a za manifestacije</t>
  </si>
  <si>
    <t>Transferi MZ-a za elektr.energija  Javnu rasvjetu</t>
  </si>
  <si>
    <t>Transfer za sport</t>
  </si>
  <si>
    <t>Transfer za kulturu</t>
  </si>
  <si>
    <t>Transfer za financiranje izbora</t>
  </si>
  <si>
    <t>Transfer za posebne namjene-Zaštita okoliša</t>
  </si>
  <si>
    <t>Izdaci za stalne ili privremene  novčane pomoći</t>
  </si>
  <si>
    <t>Izdaci za  jedn.  novčane pomoći</t>
  </si>
  <si>
    <t>Naknade za porodiljsko bolovanje</t>
  </si>
  <si>
    <t>Transfer za dječiji dodatak</t>
  </si>
  <si>
    <t>Transfer za neza.poro.oprema djeteta i prehrana</t>
  </si>
  <si>
    <t>Naknada za pomoć i njegu drugog lica</t>
  </si>
  <si>
    <t>Transfer za  stipendije</t>
  </si>
  <si>
    <t>Transfer za vojne invalide,ranjene branitelje i obitelj poginulih</t>
  </si>
  <si>
    <t>Transfer za povratnike, izbjegla i raseljena lica i deminiranje</t>
  </si>
  <si>
    <t>Transfer za posebne namjene-elem.nepogode i civl.zaštita</t>
  </si>
  <si>
    <t>Ostali transferi-Dječija nedjelja</t>
  </si>
  <si>
    <t>Transfer za školstvo</t>
  </si>
  <si>
    <t>Transfer za vjerske zajednice</t>
  </si>
  <si>
    <t>Transfer za klubove vijećnike političkih stranaka</t>
  </si>
  <si>
    <t>Transfer za Crveni križ Usora</t>
  </si>
  <si>
    <t>Subvencije javnim poduzećima-</t>
  </si>
  <si>
    <t>Drugi tekući transferi-rashodi</t>
  </si>
  <si>
    <t>Kapitalni transfer Omladinska banka</t>
  </si>
  <si>
    <t>Izdaci za nabavku zemljišta i otkup zemljišta</t>
  </si>
  <si>
    <t xml:space="preserve">Nabavka poslovne opreme  </t>
  </si>
  <si>
    <t>Izdaci za nabavku opreme za potrebe Civilne zaštite</t>
  </si>
  <si>
    <t>Rekonstrukcija i insvesticijsko održavanje objeka,puteva i sl.</t>
  </si>
  <si>
    <t>60/80</t>
  </si>
  <si>
    <t>UKUPNO RASHODI</t>
  </si>
  <si>
    <t>SUFICIT/DEFICIT</t>
  </si>
  <si>
    <t>Razdjel</t>
  </si>
  <si>
    <t>Pro.kor.</t>
  </si>
  <si>
    <t>Ekon.kod</t>
  </si>
  <si>
    <t>OPĆINSKO VIJEĆE</t>
  </si>
  <si>
    <t>01</t>
  </si>
  <si>
    <t>1 uposlen</t>
  </si>
  <si>
    <t>Naknade upslenih</t>
  </si>
  <si>
    <t>Doprinosi poslodavca</t>
  </si>
  <si>
    <t>Izdaci komunalnih i komunikacijskih usluga</t>
  </si>
  <si>
    <t>Izdaci usluga prevoza i goriva i registracije vozila</t>
  </si>
  <si>
    <t>Tekuće održavanje</t>
  </si>
  <si>
    <t xml:space="preserve">Izdaci  osiguranja vozila i imovine </t>
  </si>
  <si>
    <t>Izdaci za naknade vijećnika</t>
  </si>
  <si>
    <t>Izdaci za poreze i doprinose na doh od drug.sam djelatnosti</t>
  </si>
  <si>
    <t>UKUPNO</t>
  </si>
  <si>
    <t>02</t>
  </si>
  <si>
    <t>OPĆINSKO PRAVOBRANILAŠTVO</t>
  </si>
  <si>
    <t>URED NAČELNIKA</t>
  </si>
  <si>
    <t>Izdaci osiguranja , vozila i lica</t>
  </si>
  <si>
    <t>SLUŽBA ZA GOSPODARSTVO I FINANCIJE</t>
  </si>
  <si>
    <t>Izdaci za električnu energiju</t>
  </si>
  <si>
    <t>Izdaci bankarskih usluga</t>
  </si>
  <si>
    <t>Izdaci komunalnih i komunikacijski  usluga-ptt</t>
  </si>
  <si>
    <t xml:space="preserve">Tekuće održavanje </t>
  </si>
  <si>
    <t>LJOP01</t>
  </si>
  <si>
    <t>ZOP02</t>
  </si>
  <si>
    <t>TOO03</t>
  </si>
  <si>
    <t xml:space="preserve">Tekuće održavanje opreme </t>
  </si>
  <si>
    <t>SLUŽBA STRUČNIH,OPĆIH POSLOVA I DRUŠTVNE DJELT.</t>
  </si>
  <si>
    <t>Izdaci za grijanje uredskih prostorija</t>
  </si>
  <si>
    <t>Izdaci komunalnih  i komunikacijski usluga (PTT)</t>
  </si>
  <si>
    <t>Izdaci za vodu, odvoz smeća i druge komunalije</t>
  </si>
  <si>
    <t>SLUŽBA ZA KATASTAR,IMO.PR.POSL.I URBANIZAM</t>
  </si>
  <si>
    <t>I UKUPNO IZDACI PLAĆA, NAKNADA I MAT.TROŠ.</t>
  </si>
  <si>
    <t>PRORAČUN</t>
  </si>
  <si>
    <t>Sredstva za rad MZ</t>
  </si>
  <si>
    <t>MZS01</t>
  </si>
  <si>
    <t>MZŽ02</t>
  </si>
  <si>
    <t>MZM03</t>
  </si>
  <si>
    <t>MZU04</t>
  </si>
  <si>
    <t>MZSO05</t>
  </si>
  <si>
    <t>MZA06</t>
  </si>
  <si>
    <t>MZO07</t>
  </si>
  <si>
    <t>MZB08</t>
  </si>
  <si>
    <t>MZFJ09</t>
  </si>
  <si>
    <t>TRANSFER ZA SPORT</t>
  </si>
  <si>
    <t>03</t>
  </si>
  <si>
    <t>TRANSFER ZA KULTURU</t>
  </si>
  <si>
    <t>Transfer za knjižnicu</t>
  </si>
  <si>
    <t>Financ.kultur.manifestacija od strane općine</t>
  </si>
  <si>
    <t>HDK01</t>
  </si>
  <si>
    <t>Općinska manifestacija Hrvatske dane kulture</t>
  </si>
  <si>
    <t>OKM02</t>
  </si>
  <si>
    <t xml:space="preserve">Ostala financirannja za kulturu </t>
  </si>
  <si>
    <t>04</t>
  </si>
  <si>
    <t>Transfer za izbore</t>
  </si>
  <si>
    <t>Transfer iz sredstava za zaštitu okoliša</t>
  </si>
  <si>
    <t>05</t>
  </si>
  <si>
    <t>TRANSFERI POJEDINCIMA</t>
  </si>
  <si>
    <t>Naknade za pomoć i njegu drugog lica-</t>
  </si>
  <si>
    <t>Izdaci za vojne invalide,ranjene branitelje i obitelji poginulih</t>
  </si>
  <si>
    <t>Izdaci za povratnike,izbjegla i raseljena lica i deminiranje</t>
  </si>
  <si>
    <t xml:space="preserve">Transfer za neza.porodilja.oprema djete i prehrana </t>
  </si>
  <si>
    <t>TRANSFER ZA POSEBNE NAMJENE</t>
  </si>
  <si>
    <t>Transfer za posebne namjene-ele.nepog.i civilna zaštita</t>
  </si>
  <si>
    <t>Ostali transferi - Dječija nedjelja</t>
  </si>
  <si>
    <t>TRANSFER ZA NEPROFITN.ORGANIZACIJE</t>
  </si>
  <si>
    <t>OŠ01</t>
  </si>
  <si>
    <t>Transfer za Osnovno školstvo</t>
  </si>
  <si>
    <t>SŠ02</t>
  </si>
  <si>
    <t>Transfer za Srednje školstvo</t>
  </si>
  <si>
    <t>UG03</t>
  </si>
  <si>
    <t>SUBVENCIJE PRIVATNIM,JAVNIM PODUZ. I PODUZETNICI</t>
  </si>
  <si>
    <t>Subvencije javnim poduzećima</t>
  </si>
  <si>
    <t>DRUGI TEKUĆI TRANSFERI-RASHODI</t>
  </si>
  <si>
    <t>Naknade za povrat više ili pogrešno uplaćenih sredstva</t>
  </si>
  <si>
    <t>Izvršenje sudskih presuda i rješenja o izvršenu i drugo</t>
  </si>
  <si>
    <t>II UKUPNO TEKUĆI TRANSFERI</t>
  </si>
  <si>
    <t>KAPITALNI TRANSFERI</t>
  </si>
  <si>
    <t>Kapitalni transferi drugim razinama vlasti</t>
  </si>
  <si>
    <t xml:space="preserve"> Izdaci učešća općine u kapitalnim invest-ostale</t>
  </si>
  <si>
    <t>Kapitalni transfer neprofitnim orga. i pojedincima</t>
  </si>
  <si>
    <t>III UKUPNO KAPITALNI TRANSFERI</t>
  </si>
  <si>
    <t>KAPITALNI IZDACI</t>
  </si>
  <si>
    <t>IZDACI ZA NABAVKU STALNIH SREDSTAVA</t>
  </si>
  <si>
    <t xml:space="preserve">Nabavka poslovne opreme </t>
  </si>
  <si>
    <t xml:space="preserve">Izdaci za nabavku opreme za potrebe Civilne zaštite </t>
  </si>
  <si>
    <t>IV UKUPNO KAPITALNI IZDACI</t>
  </si>
  <si>
    <t>VIŠAK (SUFICIT)/MANJAK (DEFICIT)</t>
  </si>
  <si>
    <t>Članak 4.</t>
  </si>
  <si>
    <t>Članak 5.</t>
  </si>
  <si>
    <t>Općinsko vijeće.</t>
  </si>
  <si>
    <t>Članak 6.</t>
  </si>
  <si>
    <t>Broj:</t>
  </si>
  <si>
    <t>Tranfer za JP Radio Usora</t>
  </si>
  <si>
    <t xml:space="preserve">Ostali prihodi </t>
  </si>
  <si>
    <t>6</t>
  </si>
  <si>
    <t>7</t>
  </si>
  <si>
    <t>OPIS</t>
  </si>
  <si>
    <t>Ekonm.kod</t>
  </si>
  <si>
    <t>O P I S</t>
  </si>
  <si>
    <t xml:space="preserve">Transfer udruženjima građana i neprofitne org. </t>
  </si>
  <si>
    <t xml:space="preserve">Transfer za  udruž. građana i neprof.organizacije </t>
  </si>
  <si>
    <t>Subvencije  poljoprivredi</t>
  </si>
  <si>
    <t>Porez na imovinu za motorna vozila</t>
  </si>
  <si>
    <t>Naknada za zauzimanje javnih površina</t>
  </si>
  <si>
    <t>Općinska naknada za vatrogastvo</t>
  </si>
  <si>
    <t>UKUPNO PRIHODI I PRIMICI</t>
  </si>
  <si>
    <t>UKUPNO PRIHODI, PRIMICI I FINANCIRANJE</t>
  </si>
  <si>
    <t>Rekonstrukcija i investicijsko održavanje    puteva</t>
  </si>
  <si>
    <t xml:space="preserve">Rekonstrukcija i investicijsko održavanje    objekata </t>
  </si>
  <si>
    <t>Usluge deratizacije (Proljetna i jesenja)</t>
  </si>
  <si>
    <t>UKUPNO RASHODI, IZDACI I FINANCIRANJE (I+II+III+IV+V)</t>
  </si>
  <si>
    <t>UKUPNO RASHODI I IZDACI  (I+II+III+IV+V)</t>
  </si>
  <si>
    <t>VII POKRIĆE DEFICITA IZ PREDHODNE GODINE</t>
  </si>
  <si>
    <t>Izdaci za uređenje  poslovnih zona</t>
  </si>
  <si>
    <t>IV KAPITALNI TRANSFERI</t>
  </si>
  <si>
    <t>V KAPITALNI PRIMICI</t>
  </si>
  <si>
    <t xml:space="preserve">Izdaci za kanalizaciju Žabljak- </t>
  </si>
  <si>
    <t>TRANSFERI DRUGIM RAZINAMA VLASTI</t>
  </si>
  <si>
    <t>Raz</t>
  </si>
  <si>
    <t>NAJMENSKI TRANSFERI</t>
  </si>
  <si>
    <t>Kapitalni transfer općina-sredst CZ</t>
  </si>
  <si>
    <t>Subvencije za poljoprivredu</t>
  </si>
  <si>
    <t>Pozicija</t>
  </si>
  <si>
    <t>Ostali transferi - transfer općine-poticaj za porodilje</t>
  </si>
  <si>
    <t>Transfer  za dan općine, obiljež.jubileja.i ostal.transf.</t>
  </si>
  <si>
    <t>Porez na dohodak fizičkih lica od ulaganja</t>
  </si>
  <si>
    <t>Transfer za prevoz đaka</t>
  </si>
  <si>
    <t>Kapitalni transfer -sredstva iz inozemstva</t>
  </si>
  <si>
    <t xml:space="preserve">Izdaci za uređenje poslovne zone </t>
  </si>
  <si>
    <t>Izdaci za kapitalne projekte -Vatrogasna naknada</t>
  </si>
  <si>
    <t>III KAPITALNI TRANSFER</t>
  </si>
  <si>
    <t>Transfer MZ-a za elektr. energiju Javna rasvjeta-srd.kom.nak.</t>
  </si>
  <si>
    <t>Tekuće održavanje puteva-Zimski period-sreds.kom.nak.</t>
  </si>
  <si>
    <t>Kapitalni transfer  -sredstva države</t>
  </si>
  <si>
    <t>Kapitalni projekt izgradnje mosta</t>
  </si>
  <si>
    <t>Kapitalni projekt izgradnja mosta</t>
  </si>
  <si>
    <t>Izdaci za studije izvodljiv. projektiranje i projekti</t>
  </si>
  <si>
    <t>OV02</t>
  </si>
  <si>
    <t>UU03</t>
  </si>
  <si>
    <t>OI04</t>
  </si>
  <si>
    <t>OU05</t>
  </si>
  <si>
    <t>Ostali izdaci  rad povjerenstva (teh.pregled, javne nabave i dr)</t>
  </si>
  <si>
    <t>Ostali izdaciza druge samosta.djelatnosti (ugovor o djelu)</t>
  </si>
  <si>
    <t>Ostali izdaci   rad povjerenstva (Opć.izb.povj.i povj.proc.nekret)</t>
  </si>
  <si>
    <t>Ugovorene usluge-Financiranje Savez grad.i općina član.dopr.</t>
  </si>
  <si>
    <t>Izdaci za komunikacije (mobilni, fiksni i dr).</t>
  </si>
  <si>
    <t>Tekuće održavanje puteva-Ljetni period-sreds.cest.nak.</t>
  </si>
  <si>
    <t>Izdaci za uređenje  groblja</t>
  </si>
  <si>
    <t xml:space="preserve">Izdaci za studije izvodlj.  projektiranja i projekt </t>
  </si>
  <si>
    <t>Subvencije za podršku obrtn.komorama i udruženjima i zapoš.</t>
  </si>
  <si>
    <t>Izdaci za troškove sahrana-soc.korisnici</t>
  </si>
  <si>
    <t>Izdaci za uređenje vodotoka  i izvorišta</t>
  </si>
  <si>
    <t>Kapitalni transferi pojedincima -nacionalne manjine</t>
  </si>
  <si>
    <t>PO06</t>
  </si>
  <si>
    <t>Izdaci za tekuće održavanje +  (ljetno i zimsko)</t>
  </si>
  <si>
    <t>Transfer za  sve udruge poistekle iz domovinskog rata</t>
  </si>
  <si>
    <t>III TEKUĆI TRANSFERI</t>
  </si>
  <si>
    <t>Primljeni transferi od županije (Socijalna zaš. branitelji, stipendije i dr. )</t>
  </si>
  <si>
    <t>Primljeni transferi za zaštitu okoliša-županija</t>
  </si>
  <si>
    <t>Kapitalni transferi iz inozemstva</t>
  </si>
  <si>
    <t xml:space="preserve">Kapitalni transfer Država BiH </t>
  </si>
  <si>
    <t>Kapitalni transferi od Federacije</t>
  </si>
  <si>
    <t>Kapitalni transferi od županije</t>
  </si>
  <si>
    <t>Subvencije za veterinarstvo -županija</t>
  </si>
  <si>
    <t>Izdaci za stipendije studentima-transfer županija</t>
  </si>
  <si>
    <t>Naknade za porodiljsko bolovanje-transfer županija</t>
  </si>
  <si>
    <t>Izdaci za jed.  novčane pomoći -transfer županija</t>
  </si>
  <si>
    <t>Izdaci za stalne ili privr. novčane pomoći - (županija+ općina)</t>
  </si>
  <si>
    <t xml:space="preserve">Kapitalni transferi-sredstva države </t>
  </si>
  <si>
    <t>Kapitalni transferi-sredstva iz inozemstva</t>
  </si>
  <si>
    <t>Kapitalni transferi neprofitnim organiza-</t>
  </si>
  <si>
    <t>Kapitalni transferi -Omladinska banka</t>
  </si>
  <si>
    <t>V PRORAČUNSKA PRIČUVA</t>
  </si>
  <si>
    <t>Subvencije za vetrinarstvo-županija</t>
  </si>
  <si>
    <t>NAZIV POZICIJE PLANA PRORAČUNA</t>
  </si>
  <si>
    <t>Prihod od pristojbi za ovjeru dokumenta</t>
  </si>
  <si>
    <t>Naknade, takse i prihod od pružnja javnih usluga</t>
  </si>
  <si>
    <t>Općinske komunalne naknade u skladu sa  županijskim propisom</t>
  </si>
  <si>
    <t>Naknad.za upotrebu puteva fizičkih lica</t>
  </si>
  <si>
    <t>Kapitalni transfer  sredstva županija-CZ</t>
  </si>
  <si>
    <t>Naknada po osnovu tehničkog pregleda građevina</t>
  </si>
  <si>
    <t>Kapitalni transferi pojedincima i neprofitnim organizacijama</t>
  </si>
  <si>
    <t>Transfer za  dan općine, drugi jubileji i slično</t>
  </si>
  <si>
    <t>Transfer za zbrinjavanje pasa lutalica</t>
  </si>
  <si>
    <t>Transfer za JU Vrtić</t>
  </si>
  <si>
    <t>807</t>
  </si>
  <si>
    <t>Izdaci za komunikacije (Džps uređaj).</t>
  </si>
  <si>
    <t>Unajmljivanje objekata</t>
  </si>
  <si>
    <t>II POSEBAN DIO</t>
  </si>
  <si>
    <t>Transfer za ostale humanitarne udruge</t>
  </si>
  <si>
    <t>Transfer za ostale humanitarne udruge i JU Vrtić</t>
  </si>
  <si>
    <t>Subvencije , obrtničke komere, udruženja i zapošljavanja</t>
  </si>
  <si>
    <t>Izdaci za stipendije  -općina</t>
  </si>
  <si>
    <t>Nabavka poslovne opreme -namjenska sredstva</t>
  </si>
  <si>
    <t>9 uposlenih</t>
  </si>
  <si>
    <t>Tekući transfer za zdravstvo</t>
  </si>
  <si>
    <t>Transfer za zdravstvo</t>
  </si>
  <si>
    <t>Izvršenje</t>
  </si>
  <si>
    <t>4</t>
  </si>
  <si>
    <t xml:space="preserve">Ostale ugovorene usluge </t>
  </si>
  <si>
    <t>Unajmljivanje imovine</t>
  </si>
  <si>
    <t>Kapitalni izdaci sredstva za dvoranu</t>
  </si>
  <si>
    <t xml:space="preserve">Izdaci za ostala socijalna davanja, obiteljima i soc.pomoć </t>
  </si>
  <si>
    <t>Subvencije za potporu  novoosnov. subjektima i samozapošlj.</t>
  </si>
  <si>
    <t>Naknada za postupak legalizacije javnih površina i građevina</t>
  </si>
  <si>
    <t>8</t>
  </si>
  <si>
    <t>12</t>
  </si>
  <si>
    <t xml:space="preserve">Izdaci izdaci za socijalna davanja, obiteljima i soc.pomoć </t>
  </si>
  <si>
    <t>Izdaci općine u održavanju Javne rasvjete</t>
  </si>
  <si>
    <t>Izdaci iz sredstava posebne naknade-Civilna zaštita (90104+90105)</t>
  </si>
  <si>
    <t>Prihodi od indirektni poreza na ime financi. auto cesta i lokalnih cesta</t>
  </si>
  <si>
    <t>Kapitalni izdaci- ostalo</t>
  </si>
  <si>
    <t>Ostali transferi</t>
  </si>
  <si>
    <t>Subvencije za potporu  novoosnovanim subjektima mladih i samozap.</t>
  </si>
  <si>
    <t xml:space="preserve">Izvršenje </t>
  </si>
  <si>
    <t>4 uposlena</t>
  </si>
  <si>
    <t>In.5/4</t>
  </si>
  <si>
    <t>Index 8/7</t>
  </si>
  <si>
    <t>6 uposlenih</t>
  </si>
  <si>
    <t>2 uposlena</t>
  </si>
  <si>
    <t xml:space="preserve">Transfer za kulturu </t>
  </si>
  <si>
    <t xml:space="preserve">Transfer za sport </t>
  </si>
  <si>
    <t>Kapitalni izdaci izgradnja dječijeg vrtića</t>
  </si>
  <si>
    <t xml:space="preserve">Izdaci za kapitalne projekte </t>
  </si>
  <si>
    <t xml:space="preserve">Transfer za RTV </t>
  </si>
  <si>
    <t xml:space="preserve">Broj: 01-      </t>
  </si>
  <si>
    <t xml:space="preserve">Dana, </t>
  </si>
  <si>
    <t>Na temelju članka 2. točka 5. i članka 7. Zakona o proračunima u Federaciji BiH ("Službne novine F BiH"</t>
  </si>
  <si>
    <t>("službene novine F BiH" broj: 49/06) i članka 23. Statuta Općine Usora ("Službeni glasnik Općine Usora"</t>
  </si>
  <si>
    <t>broj: 5/17), Općinsko vijeće Općine Usora, na sjednici održanoj dana________________godine, d o n o s i:</t>
  </si>
  <si>
    <t xml:space="preserve">PRORAČUN </t>
  </si>
  <si>
    <t>I OPĆI DIO</t>
  </si>
  <si>
    <t>Članak 1.</t>
  </si>
  <si>
    <t>A.</t>
  </si>
  <si>
    <t>RAČUN PRIHODA I RASHODA</t>
  </si>
  <si>
    <t>1.3. Tekući transferi (donacije)</t>
  </si>
  <si>
    <t>1.1 Prihodi od poreza</t>
  </si>
  <si>
    <t>1.2. Neporezni prihodi</t>
  </si>
  <si>
    <t>1.4. Kapitalni transferi</t>
  </si>
  <si>
    <t xml:space="preserve">1. Proračunski prihodi (1.1. + 1.2. + 1.3. + 1.4.) </t>
  </si>
  <si>
    <t>2.1. Rashodi</t>
  </si>
  <si>
    <t>2.2. Tekuća pričuva</t>
  </si>
  <si>
    <t>2. Proračunski rashodi (2.1. + 2.2.)</t>
  </si>
  <si>
    <t>3. Tekući bilans (1.- 2.)</t>
  </si>
  <si>
    <t>B.</t>
  </si>
  <si>
    <t>RAČUN KAPITALNIH PRIMITKA I IZDATAKA</t>
  </si>
  <si>
    <t>4. Kapitalni primici</t>
  </si>
  <si>
    <t>4.1. Kapitalni primici od prodaje stalnih sredstava</t>
  </si>
  <si>
    <t>5. Kapitalni izdaci</t>
  </si>
  <si>
    <t>5.1. Izdaci za nabavu stalnih sredstava</t>
  </si>
  <si>
    <t>6. Neto nabava financijske imovine (5-4)</t>
  </si>
  <si>
    <t>7. Ukupn deficit/suficit (3-6)</t>
  </si>
  <si>
    <t>C.</t>
  </si>
  <si>
    <t>RAČUN FINANCIRANJA</t>
  </si>
  <si>
    <t>8.2. Primici od domaćih financijski institucija</t>
  </si>
  <si>
    <t>8.1. Primici od zaduživanja od stranih financijski insitucija</t>
  </si>
  <si>
    <t>9. Izdaci</t>
  </si>
  <si>
    <t>8. Primici</t>
  </si>
  <si>
    <t>9.1.Izdaci za otplate dugova</t>
  </si>
  <si>
    <t>Neraspoređeni višak prihoda iz predhodne godine</t>
  </si>
  <si>
    <t>10.Neto financiranje (8.-9.)</t>
  </si>
  <si>
    <t>11.Neraspoređ. višak prihoda iz predhodne godine</t>
  </si>
  <si>
    <t>12. Ukupan financijski rezultat (7.+ 10. + 11.)</t>
  </si>
  <si>
    <t>13. Pokriće ostvarenog deficita (12)</t>
  </si>
  <si>
    <t>UKUPNO PRIHODI, PRIMICI I FINANCIRANJE (1.+ 4. + 8. + 11.)</t>
  </si>
  <si>
    <t>Primici od dugoročnog zaduživanje-inozmstvo</t>
  </si>
  <si>
    <t>VI FINANCIRANJE- KANALIZACIJA</t>
  </si>
  <si>
    <t>Izdaci za stambeno zbrinjavanje mladih-općina</t>
  </si>
  <si>
    <t>Transfer za stambeno zbrinjavanje mladih</t>
  </si>
  <si>
    <t>PREDSJEDAVATELJ OV-a</t>
  </si>
  <si>
    <t>2 uposlen</t>
  </si>
  <si>
    <t>4/3</t>
  </si>
  <si>
    <t>In. 4/3</t>
  </si>
  <si>
    <t>5/4</t>
  </si>
  <si>
    <r>
      <t xml:space="preserve">Izdaci za kapitalne projekte  </t>
    </r>
    <r>
      <rPr>
        <sz val="7"/>
        <rFont val="Times New Roman"/>
        <family val="1"/>
      </rPr>
      <t>(100102+100103+100105+100107+100108)</t>
    </r>
  </si>
  <si>
    <t>Plan 2021</t>
  </si>
  <si>
    <t>kanton</t>
  </si>
  <si>
    <t xml:space="preserve">Plan </t>
  </si>
  <si>
    <t>Plana 2021</t>
  </si>
  <si>
    <t>MZ Sivša</t>
  </si>
  <si>
    <t>MZ Žabljak</t>
  </si>
  <si>
    <t>MZ Alibegovci</t>
  </si>
  <si>
    <t>MZ Omanjska</t>
  </si>
  <si>
    <t>MZ Ularice</t>
  </si>
  <si>
    <t>MZ Srednja Omanjska</t>
  </si>
  <si>
    <t>MZ Bejići</t>
  </si>
  <si>
    <t>MZ Makljenovac</t>
  </si>
  <si>
    <t xml:space="preserve"> MZ Jeleči-Filipovići</t>
  </si>
  <si>
    <t>broj: 102/13, 9/14, 8/15, 91/15, 102/15, 104/16,  5/18, 11/19 i 99/19), članka 13. Zakona o principima lokalne samouprave</t>
  </si>
  <si>
    <t>Sredstava tekuće pričuve koristi će se za potrebe koje nisu predviđene Proračunom ili su predviđene u nedovoljnom iznosu.</t>
  </si>
  <si>
    <t>UKUPNO RAHODI, IZDACI I POKRIĆE DEFICITA (2.+ 5. + 9. +13.)</t>
  </si>
  <si>
    <t>Izdaci za kamate</t>
  </si>
  <si>
    <t>IV IZDACI ZA KAMATE</t>
  </si>
  <si>
    <t>V KAPITALNI IZDACI</t>
  </si>
  <si>
    <t>VI PRORAČUNSKA PRIČUVA</t>
  </si>
  <si>
    <t>Izdaci za adresni registar ( kućnih brojevi i naziv ulica)</t>
  </si>
  <si>
    <t>Kapitalni transfer drugim razinama vl. (90101+90103-90104)</t>
  </si>
  <si>
    <t>Izdaci za digitalizaciju obrazovanja</t>
  </si>
  <si>
    <t>Izdaci za digitalizaciju obrzovanja</t>
  </si>
  <si>
    <t>Anto Matić</t>
  </si>
  <si>
    <t>I-VI 2021</t>
  </si>
  <si>
    <t>Iz. I-VI 2021</t>
  </si>
  <si>
    <t>3</t>
  </si>
  <si>
    <t>5</t>
  </si>
  <si>
    <t>3 uposlena</t>
  </si>
  <si>
    <t>Izvrš.2020</t>
  </si>
  <si>
    <t>Izvršenje 2020</t>
  </si>
  <si>
    <t>Plan 2022</t>
  </si>
  <si>
    <t>Posebna naknada za posticanje rehab.i zapošlj.osoba inva.</t>
  </si>
  <si>
    <t>Primljeni transferi   i donacije iz inozemstva</t>
  </si>
  <si>
    <t xml:space="preserve">Primljeni transferi od Države i  Federacije </t>
  </si>
  <si>
    <t>općina</t>
  </si>
  <si>
    <t>Ostali transferi - transfef općine poticaj za porodilje</t>
  </si>
  <si>
    <t>6/5</t>
  </si>
  <si>
    <t>7/6</t>
  </si>
  <si>
    <t>Ind.7/6</t>
  </si>
  <si>
    <t>Index 10/9</t>
  </si>
  <si>
    <t>In.6/5</t>
  </si>
  <si>
    <t>SLUŽBA CIVILNE ZAŠTITE</t>
  </si>
  <si>
    <t>8 uposlenih</t>
  </si>
  <si>
    <t>OPĆINE USORA ZA 2022. GODINU</t>
  </si>
  <si>
    <t>Proračun Općine Usora za 2022. godinu sastoji se od:</t>
  </si>
  <si>
    <t>NACRT</t>
  </si>
  <si>
    <t>U tekuću proračunsku pričuvu Općine Usora izdvaja 0,70% prihoda bez primitaka i transfera Proračuna za 2022. godinu što iznosi 10.000,00 KM.</t>
  </si>
  <si>
    <t>kapitalnim transferima, te prava i obveze korisnika proračunskih sredstava utvrđuju se Odlukom o izvršenju Proračuna Općine Usora za 2022. godinu koju donosi</t>
  </si>
  <si>
    <t xml:space="preserve"> Proračun stupa na snagu narednog dana od dana objavljivanja u "Službenom glasniku" Općine Usora, a primjenjivati će se od 01.01.2022. godine. </t>
  </si>
  <si>
    <t>Članak 2.</t>
  </si>
  <si>
    <t>Prihodi, primici i rashodi i izdaci po grupama utvrđuju se u bilanci prihoda i izdataka za 2022. godinu, kako slijedi:</t>
  </si>
  <si>
    <t>Članak 3.</t>
  </si>
  <si>
    <t>Izdaci u proračunu u iznosu 3.650.000,00 KM raspoređuju se po korisnicima u posebnom proračunu dijela kako slijedi:</t>
  </si>
  <si>
    <t>Način izvršenja Proračuna Općine Usora za 2022. godinu, raspoređivanje prihoda, primitaka i izdataka Proračuna, raspolaganje sredstvima tekućih i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</si>
</sst>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00"/>
    <numFmt numFmtId="173" formatCode="0.E+00"/>
    <numFmt numFmtId="174" formatCode="[$-41A]d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RHelvetica"/>
      <family val="0"/>
    </font>
    <font>
      <b/>
      <sz val="9"/>
      <name val="HRHelvetica"/>
      <family val="0"/>
    </font>
    <font>
      <b/>
      <sz val="9"/>
      <name val="Arial"/>
      <family val="2"/>
    </font>
    <font>
      <sz val="10"/>
      <name val="HRHelvetica"/>
      <family val="0"/>
    </font>
    <font>
      <b/>
      <sz val="12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HRHelvetica"/>
      <family val="0"/>
    </font>
    <font>
      <b/>
      <sz val="10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" fontId="5" fillId="0" borderId="12" xfId="0" applyNumberFormat="1" applyFont="1" applyBorder="1" applyAlignment="1">
      <alignment horizontal="right" vertical="top" wrapText="1"/>
    </xf>
    <xf numFmtId="10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10" fontId="5" fillId="0" borderId="15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4" fontId="5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justify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6" fillId="0" borderId="17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0" fontId="4" fillId="0" borderId="12" xfId="0" applyNumberFormat="1" applyFont="1" applyBorder="1" applyAlignment="1">
      <alignment horizontal="right" vertical="top" wrapText="1"/>
    </xf>
    <xf numFmtId="10" fontId="4" fillId="0" borderId="15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8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0" fontId="4" fillId="0" borderId="14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4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33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4" fillId="0" borderId="12" xfId="0" applyFont="1" applyBorder="1" applyAlignment="1" applyProtection="1">
      <alignment horizontal="justify" vertical="top" wrapText="1"/>
      <protection locked="0"/>
    </xf>
    <xf numFmtId="2" fontId="5" fillId="0" borderId="12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0" fontId="13" fillId="33" borderId="0" xfId="0" applyFont="1" applyFill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horizontal="left" vertical="top" wrapText="1"/>
    </xf>
    <xf numFmtId="4" fontId="8" fillId="0" borderId="18" xfId="0" applyNumberFormat="1" applyFont="1" applyBorder="1" applyAlignment="1">
      <alignment/>
    </xf>
    <xf numFmtId="0" fontId="4" fillId="0" borderId="12" xfId="0" applyFont="1" applyBorder="1" applyAlignment="1">
      <alignment horizontal="justify" wrapText="1"/>
    </xf>
    <xf numFmtId="4" fontId="4" fillId="0" borderId="12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4" fontId="15" fillId="0" borderId="0" xfId="0" applyNumberFormat="1" applyFont="1" applyAlignment="1">
      <alignment/>
    </xf>
    <xf numFmtId="4" fontId="3" fillId="0" borderId="2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8" fillId="0" borderId="2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4" fontId="8" fillId="0" borderId="17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48</xdr:col>
      <xdr:colOff>0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57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4"/>
  <sheetViews>
    <sheetView tabSelected="1" view="pageBreakPreview" zoomScaleSheetLayoutView="100" workbookViewId="0" topLeftCell="A305">
      <selection activeCell="J317" sqref="J317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7.140625" style="0" customWidth="1"/>
    <col min="4" max="4" width="7.8515625" style="0" customWidth="1"/>
    <col min="5" max="5" width="7.28125" style="0" customWidth="1"/>
    <col min="6" max="6" width="47.421875" style="0" customWidth="1"/>
    <col min="7" max="10" width="12.140625" style="0" customWidth="1"/>
    <col min="11" max="11" width="8.140625" style="0" customWidth="1"/>
    <col min="12" max="12" width="9.28125" style="0" customWidth="1"/>
    <col min="13" max="13" width="10.57421875" style="0" hidden="1" customWidth="1"/>
    <col min="14" max="14" width="0.5625" style="0" hidden="1" customWidth="1"/>
    <col min="15" max="16" width="9.140625" style="0" hidden="1" customWidth="1"/>
    <col min="18" max="19" width="11.7109375" style="0" bestFit="1" customWidth="1"/>
    <col min="20" max="20" width="10.140625" style="0" bestFit="1" customWidth="1"/>
    <col min="21" max="21" width="11.7109375" style="0" bestFit="1" customWidth="1"/>
  </cols>
  <sheetData>
    <row r="1" spans="1:12" ht="12.75" customHeight="1">
      <c r="A1" s="1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.75" customHeight="1">
      <c r="A2" s="1"/>
      <c r="B2" s="195" t="s">
        <v>431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6" ht="12.75" customHeight="1">
      <c r="A3" s="1"/>
      <c r="B3" s="191" t="s">
        <v>432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80"/>
      <c r="N3" s="180"/>
      <c r="O3" s="180"/>
      <c r="P3" s="180"/>
    </row>
    <row r="4" spans="1:14" ht="12.75" customHeight="1">
      <c r="A4" s="1"/>
      <c r="B4" s="194" t="s">
        <v>0</v>
      </c>
      <c r="C4" s="194"/>
      <c r="D4" s="194"/>
      <c r="E4" s="194"/>
      <c r="F4" s="194"/>
      <c r="G4" s="194"/>
      <c r="H4" s="194"/>
      <c r="I4" s="194"/>
      <c r="J4" s="194"/>
      <c r="K4" s="194"/>
      <c r="L4" s="173"/>
      <c r="M4" s="173"/>
      <c r="N4" s="173"/>
    </row>
    <row r="5" spans="1:12" ht="13.5" customHeight="1">
      <c r="A5" s="1"/>
      <c r="B5" s="199" t="s">
        <v>1</v>
      </c>
      <c r="C5" s="200"/>
      <c r="D5" s="200"/>
      <c r="E5" s="113"/>
      <c r="F5" s="219" t="s">
        <v>2</v>
      </c>
      <c r="G5" s="114" t="s">
        <v>319</v>
      </c>
      <c r="H5" s="114" t="s">
        <v>319</v>
      </c>
      <c r="I5" s="114" t="s">
        <v>380</v>
      </c>
      <c r="J5" s="114" t="s">
        <v>412</v>
      </c>
      <c r="K5" s="115" t="s">
        <v>3</v>
      </c>
      <c r="L5" s="26" t="s">
        <v>3</v>
      </c>
    </row>
    <row r="6" spans="1:12" ht="11.25" customHeight="1">
      <c r="A6" s="1"/>
      <c r="B6" s="201"/>
      <c r="C6" s="202"/>
      <c r="D6" s="202"/>
      <c r="E6" s="116"/>
      <c r="F6" s="220"/>
      <c r="G6" s="117">
        <v>2020</v>
      </c>
      <c r="H6" s="117" t="s">
        <v>405</v>
      </c>
      <c r="I6" s="117"/>
      <c r="J6" s="117"/>
      <c r="K6" s="118" t="s">
        <v>376</v>
      </c>
      <c r="L6" s="105" t="s">
        <v>418</v>
      </c>
    </row>
    <row r="7" spans="1:12" ht="11.25" customHeight="1">
      <c r="A7" s="1"/>
      <c r="B7" s="221">
        <v>1</v>
      </c>
      <c r="C7" s="222"/>
      <c r="D7" s="222"/>
      <c r="E7" s="108"/>
      <c r="F7" s="109">
        <v>2</v>
      </c>
      <c r="G7" s="110">
        <v>3</v>
      </c>
      <c r="H7" s="110">
        <v>4</v>
      </c>
      <c r="I7" s="110">
        <v>5</v>
      </c>
      <c r="J7" s="110">
        <v>6</v>
      </c>
      <c r="K7" s="111">
        <v>7</v>
      </c>
      <c r="L7" s="112">
        <v>8</v>
      </c>
    </row>
    <row r="8" spans="1:12" ht="11.25" customHeight="1">
      <c r="A8" s="1"/>
      <c r="B8" s="163">
        <v>710000</v>
      </c>
      <c r="C8" s="6"/>
      <c r="D8" s="7"/>
      <c r="E8" s="7"/>
      <c r="F8" s="8" t="s">
        <v>4</v>
      </c>
      <c r="G8" s="9">
        <f>SUM(G9+G12+G14+G33+G37+G24+G21)</f>
        <v>1102075.2</v>
      </c>
      <c r="H8" s="9">
        <f>SUM(H9+H12+H14+H33+H37+H24+H21)</f>
        <v>575991.06</v>
      </c>
      <c r="I8" s="9">
        <f>SUM(I9+I12+I14+I33+I37+I24+I21)</f>
        <v>1170000</v>
      </c>
      <c r="J8" s="9">
        <f>SUM(J9+J12+J14+J33+J37+J24+J21)</f>
        <v>1330000</v>
      </c>
      <c r="K8" s="144">
        <f>SUM(SUM(H8/G8))*100</f>
        <v>52.26422480063068</v>
      </c>
      <c r="L8" s="144">
        <f>SUM(SUM(J8/I8))*100</f>
        <v>113.67521367521367</v>
      </c>
    </row>
    <row r="9" spans="1:12" ht="11.25" customHeight="1">
      <c r="A9" s="1"/>
      <c r="B9" s="163">
        <v>711000</v>
      </c>
      <c r="C9" s="6"/>
      <c r="D9" s="7"/>
      <c r="E9" s="7"/>
      <c r="F9" s="11" t="s">
        <v>5</v>
      </c>
      <c r="G9" s="9">
        <v>146.55</v>
      </c>
      <c r="H9" s="9">
        <v>28.6</v>
      </c>
      <c r="I9" s="9">
        <v>0</v>
      </c>
      <c r="J9" s="9">
        <v>0</v>
      </c>
      <c r="K9" s="144">
        <v>0</v>
      </c>
      <c r="L9" s="144">
        <v>0</v>
      </c>
    </row>
    <row r="10" spans="1:12" ht="11.25" customHeight="1">
      <c r="A10" s="1"/>
      <c r="B10" s="12"/>
      <c r="C10" s="13"/>
      <c r="D10" s="4">
        <v>711111</v>
      </c>
      <c r="E10" s="4"/>
      <c r="F10" s="4" t="s">
        <v>6</v>
      </c>
      <c r="G10" s="14">
        <v>146.55</v>
      </c>
      <c r="H10" s="14">
        <v>28.6</v>
      </c>
      <c r="I10" s="14">
        <v>0</v>
      </c>
      <c r="J10" s="14">
        <v>0</v>
      </c>
      <c r="K10" s="144">
        <v>0</v>
      </c>
      <c r="L10" s="144">
        <v>0</v>
      </c>
    </row>
    <row r="11" spans="1:12" ht="11.25" customHeight="1">
      <c r="A11" s="1"/>
      <c r="B11" s="15"/>
      <c r="C11" s="7"/>
      <c r="D11" s="4"/>
      <c r="E11" s="4"/>
      <c r="F11" s="4"/>
      <c r="G11" s="14"/>
      <c r="H11" s="14"/>
      <c r="I11" s="14"/>
      <c r="J11" s="14"/>
      <c r="K11" s="144"/>
      <c r="L11" s="144"/>
    </row>
    <row r="12" spans="1:12" ht="11.25" customHeight="1">
      <c r="A12" s="1"/>
      <c r="B12" s="16">
        <v>713000</v>
      </c>
      <c r="C12" s="11"/>
      <c r="D12" s="7"/>
      <c r="E12" s="7"/>
      <c r="F12" s="172" t="s">
        <v>7</v>
      </c>
      <c r="G12" s="9">
        <f>SUM(G13:G13)</f>
        <v>0</v>
      </c>
      <c r="H12" s="9">
        <f>SUM(H13:H13)</f>
        <v>0</v>
      </c>
      <c r="I12" s="9">
        <f>SUM(I13:I13)</f>
        <v>0</v>
      </c>
      <c r="J12" s="9">
        <f>SUM(J13:J13)</f>
        <v>0</v>
      </c>
      <c r="K12" s="144">
        <v>0</v>
      </c>
      <c r="L12" s="144">
        <v>0</v>
      </c>
    </row>
    <row r="13" spans="1:12" ht="11.25" customHeight="1">
      <c r="A13" s="1"/>
      <c r="B13" s="12"/>
      <c r="C13" s="13"/>
      <c r="D13" s="4">
        <v>713111</v>
      </c>
      <c r="E13" s="4"/>
      <c r="F13" s="4" t="s">
        <v>8</v>
      </c>
      <c r="G13" s="14">
        <v>0</v>
      </c>
      <c r="H13" s="14">
        <v>0</v>
      </c>
      <c r="I13" s="14">
        <v>0</v>
      </c>
      <c r="J13" s="14">
        <v>0</v>
      </c>
      <c r="K13" s="144">
        <v>0</v>
      </c>
      <c r="L13" s="144">
        <v>0</v>
      </c>
    </row>
    <row r="14" spans="1:12" ht="11.25" customHeight="1">
      <c r="A14" s="1"/>
      <c r="B14" s="16">
        <v>714000</v>
      </c>
      <c r="C14" s="11"/>
      <c r="D14" s="7"/>
      <c r="E14" s="7"/>
      <c r="F14" s="48" t="s">
        <v>10</v>
      </c>
      <c r="G14" s="9">
        <f>SUM(G15:G20)</f>
        <v>252514.43</v>
      </c>
      <c r="H14" s="9">
        <f>SUM(H15:H20)</f>
        <v>95181.06</v>
      </c>
      <c r="I14" s="9">
        <f>SUM(I15:I20)</f>
        <v>210000</v>
      </c>
      <c r="J14" s="9">
        <f>SUM(J15:J20)</f>
        <v>240000</v>
      </c>
      <c r="K14" s="144">
        <f>SUM(SUM(H14/G14))*100</f>
        <v>37.693315189947754</v>
      </c>
      <c r="L14" s="144">
        <f aca="true" t="shared" si="0" ref="L14:L36">SUM(SUM(J14/I14))*100</f>
        <v>114.28571428571428</v>
      </c>
    </row>
    <row r="15" spans="1:12" ht="11.25" customHeight="1">
      <c r="A15" s="1"/>
      <c r="B15" s="15"/>
      <c r="C15" s="7"/>
      <c r="D15" s="4">
        <v>714111</v>
      </c>
      <c r="E15" s="4"/>
      <c r="F15" s="4" t="s">
        <v>11</v>
      </c>
      <c r="G15" s="14">
        <v>16932.17</v>
      </c>
      <c r="H15" s="14">
        <v>5887.51</v>
      </c>
      <c r="I15" s="14">
        <v>20000</v>
      </c>
      <c r="J15" s="14">
        <v>15000</v>
      </c>
      <c r="K15" s="144">
        <f aca="true" t="shared" si="1" ref="K15:K20">SUM(SUM(H15/G15))*100</f>
        <v>34.77114864781065</v>
      </c>
      <c r="L15" s="144">
        <f t="shared" si="0"/>
        <v>75</v>
      </c>
    </row>
    <row r="16" spans="1:12" ht="11.25" customHeight="1">
      <c r="A16" s="1"/>
      <c r="B16" s="15"/>
      <c r="C16" s="7"/>
      <c r="D16" s="4">
        <v>714112</v>
      </c>
      <c r="E16" s="4"/>
      <c r="F16" s="4" t="s">
        <v>12</v>
      </c>
      <c r="G16" s="14">
        <v>5332.39</v>
      </c>
      <c r="H16" s="14">
        <v>8900.68</v>
      </c>
      <c r="I16" s="14">
        <v>7000</v>
      </c>
      <c r="J16" s="14">
        <v>20000</v>
      </c>
      <c r="K16" s="144">
        <f t="shared" si="1"/>
        <v>166.91727349274902</v>
      </c>
      <c r="L16" s="144">
        <f t="shared" si="0"/>
        <v>285.7142857142857</v>
      </c>
    </row>
    <row r="17" spans="1:12" ht="11.25" customHeight="1">
      <c r="A17" s="1"/>
      <c r="B17" s="15"/>
      <c r="C17" s="7"/>
      <c r="D17" s="4">
        <v>714113</v>
      </c>
      <c r="E17" s="4"/>
      <c r="F17" s="4" t="s">
        <v>207</v>
      </c>
      <c r="G17" s="14">
        <v>25165</v>
      </c>
      <c r="H17" s="14">
        <v>12810</v>
      </c>
      <c r="I17" s="14">
        <v>30000</v>
      </c>
      <c r="J17" s="14">
        <v>35000</v>
      </c>
      <c r="K17" s="144">
        <f t="shared" si="1"/>
        <v>50.90403337969403</v>
      </c>
      <c r="L17" s="144">
        <f t="shared" si="0"/>
        <v>116.66666666666667</v>
      </c>
    </row>
    <row r="18" spans="1:12" ht="11.25" customHeight="1">
      <c r="A18" s="1"/>
      <c r="B18" s="12"/>
      <c r="C18" s="13"/>
      <c r="D18" s="4">
        <v>714121</v>
      </c>
      <c r="E18" s="4"/>
      <c r="F18" s="4" t="s">
        <v>13</v>
      </c>
      <c r="G18" s="14">
        <v>15657.65</v>
      </c>
      <c r="H18" s="14">
        <v>14074.6</v>
      </c>
      <c r="I18" s="14">
        <v>20000</v>
      </c>
      <c r="J18" s="14">
        <v>25000</v>
      </c>
      <c r="K18" s="144">
        <f t="shared" si="1"/>
        <v>89.8896066778859</v>
      </c>
      <c r="L18" s="144">
        <f t="shared" si="0"/>
        <v>125</v>
      </c>
    </row>
    <row r="19" spans="1:18" ht="11.25" customHeight="1">
      <c r="A19" s="1"/>
      <c r="B19" s="15"/>
      <c r="C19" s="7"/>
      <c r="D19" s="4">
        <v>714131</v>
      </c>
      <c r="E19" s="4"/>
      <c r="F19" s="4" t="s">
        <v>14</v>
      </c>
      <c r="G19" s="14">
        <v>18388.4</v>
      </c>
      <c r="H19" s="14">
        <v>53447.07</v>
      </c>
      <c r="I19" s="14">
        <v>25000</v>
      </c>
      <c r="J19" s="14">
        <v>50000</v>
      </c>
      <c r="K19" s="144">
        <f t="shared" si="1"/>
        <v>290.656446455374</v>
      </c>
      <c r="L19" s="144">
        <f t="shared" si="0"/>
        <v>200</v>
      </c>
      <c r="R19" s="49"/>
    </row>
    <row r="20" spans="1:18" ht="11.25" customHeight="1">
      <c r="A20" s="1"/>
      <c r="B20" s="15"/>
      <c r="C20" s="7"/>
      <c r="D20" s="4">
        <v>714132</v>
      </c>
      <c r="E20" s="4"/>
      <c r="F20" s="4" t="s">
        <v>15</v>
      </c>
      <c r="G20" s="14">
        <v>171038.82</v>
      </c>
      <c r="H20" s="14">
        <v>61.2</v>
      </c>
      <c r="I20" s="14">
        <v>108000</v>
      </c>
      <c r="J20" s="14">
        <v>95000</v>
      </c>
      <c r="K20" s="144">
        <f t="shared" si="1"/>
        <v>0.035781350689860936</v>
      </c>
      <c r="L20" s="144">
        <f t="shared" si="0"/>
        <v>87.96296296296296</v>
      </c>
      <c r="R20" s="49"/>
    </row>
    <row r="21" spans="1:18" ht="11.25" customHeight="1">
      <c r="A21" s="1"/>
      <c r="B21" s="16"/>
      <c r="C21" s="11"/>
      <c r="D21" s="7"/>
      <c r="E21" s="7"/>
      <c r="F21" s="11"/>
      <c r="G21" s="9"/>
      <c r="H21" s="9"/>
      <c r="I21" s="9"/>
      <c r="J21" s="9"/>
      <c r="K21" s="144"/>
      <c r="L21" s="144"/>
      <c r="M21" s="10" t="e">
        <f>SUM(K21/#REF!)</f>
        <v>#REF!</v>
      </c>
      <c r="N21" s="10" t="e">
        <f>SUM(L21/K21)</f>
        <v>#DIV/0!</v>
      </c>
      <c r="O21" s="10" t="e">
        <f>SUM(M21/L21)</f>
        <v>#REF!</v>
      </c>
      <c r="P21" s="18" t="e">
        <f>SUM(N21/M21)</f>
        <v>#DIV/0!</v>
      </c>
      <c r="R21" s="49"/>
    </row>
    <row r="22" spans="1:18" ht="11.25" customHeight="1">
      <c r="A22" s="1"/>
      <c r="B22" s="15"/>
      <c r="C22" s="7"/>
      <c r="D22" s="19"/>
      <c r="E22" s="11"/>
      <c r="F22" s="143"/>
      <c r="G22" s="20"/>
      <c r="H22" s="20"/>
      <c r="I22" s="20"/>
      <c r="J22" s="20"/>
      <c r="K22" s="144"/>
      <c r="L22" s="144"/>
      <c r="R22" s="49"/>
    </row>
    <row r="23" spans="1:18" ht="11.25" customHeight="1">
      <c r="A23" s="1"/>
      <c r="B23" s="17" t="s">
        <v>16</v>
      </c>
      <c r="C23" s="4"/>
      <c r="D23" s="4"/>
      <c r="E23" s="4"/>
      <c r="F23" s="4"/>
      <c r="G23" s="14"/>
      <c r="H23" s="14"/>
      <c r="I23" s="14"/>
      <c r="J23" s="14"/>
      <c r="K23" s="144"/>
      <c r="L23" s="144"/>
      <c r="R23" s="49"/>
    </row>
    <row r="24" spans="1:18" ht="11.25" customHeight="1">
      <c r="A24" s="1"/>
      <c r="B24" s="160">
        <v>716000</v>
      </c>
      <c r="C24" s="7"/>
      <c r="D24" s="11"/>
      <c r="E24" s="11"/>
      <c r="F24" s="11" t="s">
        <v>17</v>
      </c>
      <c r="G24" s="22">
        <f>SUM(G25:G31)</f>
        <v>261818.62999999998</v>
      </c>
      <c r="H24" s="22">
        <f>SUM(H25:H31)</f>
        <v>147924.44</v>
      </c>
      <c r="I24" s="22">
        <f>SUM(I25:I31)</f>
        <v>340000</v>
      </c>
      <c r="J24" s="22">
        <f>SUM(J25:J31)</f>
        <v>440000</v>
      </c>
      <c r="K24" s="144">
        <f aca="true" t="shared" si="2" ref="K24:K36">SUM(SUM(H24/G24))*100</f>
        <v>56.49882134055931</v>
      </c>
      <c r="L24" s="144">
        <f t="shared" si="0"/>
        <v>129.41176470588235</v>
      </c>
      <c r="M24" s="144">
        <f>SUM(SUM(J24/I24))*100</f>
        <v>129.41176470588235</v>
      </c>
      <c r="N24" s="144">
        <f>SUM(SUM(K24/J24))*100</f>
        <v>0.01284064121376348</v>
      </c>
      <c r="O24" s="144">
        <f>SUM(SUM(L24/K24))*100</f>
        <v>229.05214947020562</v>
      </c>
      <c r="P24" s="144">
        <f>SUM(SUM(M24/L24))*100</f>
        <v>100</v>
      </c>
      <c r="R24" s="49"/>
    </row>
    <row r="25" spans="1:18" ht="11.25" customHeight="1">
      <c r="A25" s="1"/>
      <c r="B25" s="162"/>
      <c r="C25" s="7"/>
      <c r="D25" s="4">
        <v>716111</v>
      </c>
      <c r="E25" s="4"/>
      <c r="F25" s="149" t="s">
        <v>18</v>
      </c>
      <c r="G25" s="14">
        <v>208318.05</v>
      </c>
      <c r="H25" s="14">
        <v>112958.95</v>
      </c>
      <c r="I25" s="14">
        <v>270000</v>
      </c>
      <c r="J25" s="14">
        <v>365000</v>
      </c>
      <c r="K25" s="144">
        <f t="shared" si="2"/>
        <v>54.224273892732775</v>
      </c>
      <c r="L25" s="144">
        <f t="shared" si="0"/>
        <v>135.1851851851852</v>
      </c>
      <c r="R25" s="49"/>
    </row>
    <row r="26" spans="1:18" ht="11.25" customHeight="1">
      <c r="A26" s="1"/>
      <c r="B26" s="15"/>
      <c r="C26" s="7"/>
      <c r="D26" s="19">
        <v>716112</v>
      </c>
      <c r="E26" s="11"/>
      <c r="F26" s="19" t="s">
        <v>19</v>
      </c>
      <c r="G26" s="20">
        <v>10732.62</v>
      </c>
      <c r="H26" s="20">
        <v>7970.19</v>
      </c>
      <c r="I26" s="20">
        <v>12000</v>
      </c>
      <c r="J26" s="20">
        <v>15000</v>
      </c>
      <c r="K26" s="144">
        <f t="shared" si="2"/>
        <v>74.26136395400191</v>
      </c>
      <c r="L26" s="144">
        <f t="shared" si="0"/>
        <v>125</v>
      </c>
      <c r="R26" s="49"/>
    </row>
    <row r="27" spans="1:18" ht="11.25" customHeight="1">
      <c r="A27" s="1"/>
      <c r="B27" s="15"/>
      <c r="C27" s="7"/>
      <c r="D27" s="4">
        <v>716113</v>
      </c>
      <c r="E27" s="4"/>
      <c r="F27" s="4" t="s">
        <v>20</v>
      </c>
      <c r="G27" s="14">
        <v>2747.49</v>
      </c>
      <c r="H27" s="14">
        <v>2347.59</v>
      </c>
      <c r="I27" s="14">
        <v>2000</v>
      </c>
      <c r="J27" s="14">
        <v>5000</v>
      </c>
      <c r="K27" s="144">
        <f t="shared" si="2"/>
        <v>85.44489697869693</v>
      </c>
      <c r="L27" s="144">
        <f t="shared" si="0"/>
        <v>250</v>
      </c>
      <c r="R27" s="49"/>
    </row>
    <row r="28" spans="1:18" ht="11.25" customHeight="1">
      <c r="A28" s="1"/>
      <c r="B28" s="15"/>
      <c r="C28" s="7"/>
      <c r="D28" s="4">
        <v>716114</v>
      </c>
      <c r="E28" s="4"/>
      <c r="F28" s="4" t="s">
        <v>230</v>
      </c>
      <c r="G28" s="14">
        <v>0</v>
      </c>
      <c r="H28" s="14">
        <v>0</v>
      </c>
      <c r="I28" s="14">
        <v>0</v>
      </c>
      <c r="J28" s="14">
        <v>0</v>
      </c>
      <c r="K28" s="144">
        <v>0</v>
      </c>
      <c r="L28" s="144">
        <v>0</v>
      </c>
      <c r="R28" s="49"/>
    </row>
    <row r="29" spans="1:18" ht="11.25" customHeight="1">
      <c r="A29" s="1"/>
      <c r="B29" s="15"/>
      <c r="C29" s="7"/>
      <c r="D29" s="19">
        <v>716115</v>
      </c>
      <c r="E29" s="11"/>
      <c r="F29" s="19" t="s">
        <v>21</v>
      </c>
      <c r="G29" s="20">
        <v>14890.85</v>
      </c>
      <c r="H29" s="20">
        <v>8830.96</v>
      </c>
      <c r="I29" s="20">
        <v>20000</v>
      </c>
      <c r="J29" s="20">
        <v>20000</v>
      </c>
      <c r="K29" s="144">
        <f t="shared" si="2"/>
        <v>59.304606520111335</v>
      </c>
      <c r="L29" s="144">
        <f t="shared" si="0"/>
        <v>100</v>
      </c>
      <c r="R29" s="49"/>
    </row>
    <row r="30" spans="1:18" ht="11.25" customHeight="1">
      <c r="A30" s="1"/>
      <c r="B30" s="15"/>
      <c r="C30" s="7"/>
      <c r="D30" s="4">
        <v>716116</v>
      </c>
      <c r="E30" s="4"/>
      <c r="F30" s="4" t="s">
        <v>22</v>
      </c>
      <c r="G30" s="14">
        <v>9871.93</v>
      </c>
      <c r="H30" s="14">
        <v>3583.58</v>
      </c>
      <c r="I30" s="14">
        <v>11000</v>
      </c>
      <c r="J30" s="14">
        <v>10000</v>
      </c>
      <c r="K30" s="144">
        <f t="shared" si="2"/>
        <v>36.300703104661395</v>
      </c>
      <c r="L30" s="144">
        <f t="shared" si="0"/>
        <v>90.9090909090909</v>
      </c>
      <c r="R30" s="49"/>
    </row>
    <row r="31" spans="1:18" ht="11.25" customHeight="1">
      <c r="A31" s="1"/>
      <c r="B31" s="15"/>
      <c r="C31" s="7"/>
      <c r="D31" s="4">
        <v>716117</v>
      </c>
      <c r="E31" s="4"/>
      <c r="F31" s="4" t="s">
        <v>23</v>
      </c>
      <c r="G31" s="14">
        <v>15257.69</v>
      </c>
      <c r="H31" s="14">
        <v>12233.17</v>
      </c>
      <c r="I31" s="14">
        <v>25000</v>
      </c>
      <c r="J31" s="14">
        <v>25000</v>
      </c>
      <c r="K31" s="144">
        <f t="shared" si="2"/>
        <v>80.17707791939671</v>
      </c>
      <c r="L31" s="144">
        <f t="shared" si="0"/>
        <v>100</v>
      </c>
      <c r="R31" s="49"/>
    </row>
    <row r="32" spans="1:18" ht="11.25" customHeight="1">
      <c r="A32" s="1"/>
      <c r="B32" s="15"/>
      <c r="C32" s="7"/>
      <c r="D32" s="23"/>
      <c r="E32" s="23"/>
      <c r="F32" s="23"/>
      <c r="G32" s="23"/>
      <c r="H32" s="23"/>
      <c r="I32" s="23"/>
      <c r="J32" s="23"/>
      <c r="K32" s="144">
        <v>0</v>
      </c>
      <c r="L32" s="144">
        <v>0</v>
      </c>
      <c r="R32" s="49"/>
    </row>
    <row r="33" spans="1:51" s="28" customFormat="1" ht="11.25" customHeight="1">
      <c r="A33" s="24"/>
      <c r="B33" s="161">
        <v>717100</v>
      </c>
      <c r="C33" s="7"/>
      <c r="D33" s="23"/>
      <c r="E33" s="25"/>
      <c r="F33" s="26" t="s">
        <v>24</v>
      </c>
      <c r="G33" s="27">
        <f>SUM(G36+G34+G35)</f>
        <v>587578.9800000001</v>
      </c>
      <c r="H33" s="27">
        <f>SUM(H36+H34+H35)</f>
        <v>332839.19000000006</v>
      </c>
      <c r="I33" s="27">
        <f>SUM(I36+I34+I35)</f>
        <v>620000</v>
      </c>
      <c r="J33" s="27">
        <f>SUM(J36+J34+J35)</f>
        <v>650000</v>
      </c>
      <c r="K33" s="144">
        <f t="shared" si="2"/>
        <v>56.64586401644252</v>
      </c>
      <c r="L33" s="144">
        <f t="shared" si="0"/>
        <v>104.83870967741935</v>
      </c>
      <c r="Q33" s="29"/>
      <c r="R33" s="18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18" s="29" customFormat="1" ht="11.25" customHeight="1">
      <c r="A34" s="24"/>
      <c r="B34" s="21"/>
      <c r="C34" s="7"/>
      <c r="D34" s="150">
        <v>717114</v>
      </c>
      <c r="E34" s="23"/>
      <c r="F34" s="152" t="s">
        <v>315</v>
      </c>
      <c r="G34" s="151">
        <v>21372.18</v>
      </c>
      <c r="H34" s="30">
        <v>10918.21</v>
      </c>
      <c r="I34" s="151">
        <v>25000</v>
      </c>
      <c r="J34" s="151">
        <v>25000</v>
      </c>
      <c r="K34" s="144">
        <f t="shared" si="2"/>
        <v>51.08608480744594</v>
      </c>
      <c r="L34" s="144">
        <f t="shared" si="0"/>
        <v>100</v>
      </c>
      <c r="R34" s="181"/>
    </row>
    <row r="35" spans="1:18" ht="11.25" customHeight="1">
      <c r="A35" s="1"/>
      <c r="B35" s="15"/>
      <c r="C35" s="7"/>
      <c r="D35" s="149">
        <v>717131</v>
      </c>
      <c r="E35" s="31"/>
      <c r="F35" s="4" t="s">
        <v>25</v>
      </c>
      <c r="G35" s="14">
        <v>53001.92</v>
      </c>
      <c r="H35" s="14">
        <v>29810.39</v>
      </c>
      <c r="I35" s="14">
        <v>55000</v>
      </c>
      <c r="J35" s="14">
        <v>60000</v>
      </c>
      <c r="K35" s="144">
        <f t="shared" si="2"/>
        <v>56.243981350109586</v>
      </c>
      <c r="L35" s="144">
        <f t="shared" si="0"/>
        <v>109.09090909090908</v>
      </c>
      <c r="M35" s="32"/>
      <c r="N35" s="32"/>
      <c r="O35" s="32"/>
      <c r="P35" s="32"/>
      <c r="R35" s="49"/>
    </row>
    <row r="36" spans="1:18" ht="11.25" customHeight="1">
      <c r="A36" s="1"/>
      <c r="B36" s="33"/>
      <c r="C36" s="33"/>
      <c r="D36" s="150">
        <v>717141</v>
      </c>
      <c r="E36" s="24"/>
      <c r="F36" s="23" t="s">
        <v>26</v>
      </c>
      <c r="G36" s="151">
        <v>513204.88</v>
      </c>
      <c r="H36" s="151">
        <v>292110.59</v>
      </c>
      <c r="I36" s="151">
        <v>540000</v>
      </c>
      <c r="J36" s="151">
        <v>565000</v>
      </c>
      <c r="K36" s="144">
        <f t="shared" si="2"/>
        <v>56.91890342118337</v>
      </c>
      <c r="L36" s="144">
        <f t="shared" si="0"/>
        <v>104.62962962962963</v>
      </c>
      <c r="R36" s="49"/>
    </row>
    <row r="37" spans="1:18" ht="11.25" customHeight="1">
      <c r="A37" s="1"/>
      <c r="B37" s="34">
        <v>719100</v>
      </c>
      <c r="C37" s="33"/>
      <c r="D37" s="72"/>
      <c r="E37" s="23"/>
      <c r="F37" s="35" t="s">
        <v>27</v>
      </c>
      <c r="G37" s="27">
        <f>SUM(G38+G39+G40)</f>
        <v>16.61</v>
      </c>
      <c r="H37" s="27">
        <f>SUM(H38+H39+H40)</f>
        <v>17.77</v>
      </c>
      <c r="I37" s="27">
        <f>SUM(I38+I39+I40)</f>
        <v>0</v>
      </c>
      <c r="J37" s="27">
        <f>SUM(J38+J39+J40)</f>
        <v>0</v>
      </c>
      <c r="K37" s="144">
        <v>0</v>
      </c>
      <c r="L37" s="144">
        <v>0</v>
      </c>
      <c r="R37" s="49"/>
    </row>
    <row r="38" spans="1:12" ht="11.25" customHeight="1">
      <c r="A38" s="1"/>
      <c r="B38" s="33"/>
      <c r="C38" s="33"/>
      <c r="D38" s="150">
        <v>719114</v>
      </c>
      <c r="E38" s="2"/>
      <c r="F38" s="36" t="s">
        <v>28</v>
      </c>
      <c r="G38" s="37">
        <v>0</v>
      </c>
      <c r="H38" s="37">
        <v>0</v>
      </c>
      <c r="I38" s="37">
        <v>0</v>
      </c>
      <c r="J38" s="37">
        <v>0</v>
      </c>
      <c r="K38" s="144">
        <v>0</v>
      </c>
      <c r="L38" s="144">
        <v>0</v>
      </c>
    </row>
    <row r="39" spans="1:12" ht="11.25" customHeight="1">
      <c r="A39" s="1"/>
      <c r="B39" s="33"/>
      <c r="C39" s="33"/>
      <c r="D39" s="150">
        <v>719115</v>
      </c>
      <c r="E39" s="2"/>
      <c r="F39" s="36" t="s">
        <v>29</v>
      </c>
      <c r="G39" s="37">
        <v>16.61</v>
      </c>
      <c r="H39" s="37">
        <v>17.77</v>
      </c>
      <c r="I39" s="37">
        <v>0</v>
      </c>
      <c r="J39" s="37">
        <v>0</v>
      </c>
      <c r="K39" s="144">
        <v>0</v>
      </c>
      <c r="L39" s="144">
        <v>0</v>
      </c>
    </row>
    <row r="40" spans="1:12" ht="11.25" customHeight="1">
      <c r="A40" s="1"/>
      <c r="B40" s="33"/>
      <c r="C40" s="33"/>
      <c r="D40" s="2"/>
      <c r="E40" s="2"/>
      <c r="F40" s="36"/>
      <c r="G40" s="37"/>
      <c r="H40" s="37"/>
      <c r="I40" s="37"/>
      <c r="J40" s="37"/>
      <c r="K40" s="144"/>
      <c r="L40" s="144"/>
    </row>
    <row r="41" spans="1:12" ht="11.25" customHeight="1">
      <c r="A41" s="1"/>
      <c r="B41" s="38"/>
      <c r="C41" s="38"/>
      <c r="D41" s="39"/>
      <c r="E41" s="39"/>
      <c r="F41" s="24"/>
      <c r="G41" s="40"/>
      <c r="H41" s="40"/>
      <c r="I41" s="40"/>
      <c r="J41" s="40"/>
      <c r="K41" s="41"/>
      <c r="L41" s="41"/>
    </row>
    <row r="42" spans="1:12" ht="11.25" customHeight="1">
      <c r="A42" s="1"/>
      <c r="B42" s="38"/>
      <c r="C42" s="38"/>
      <c r="D42" s="39"/>
      <c r="E42" s="39"/>
      <c r="F42" s="24"/>
      <c r="G42" s="40"/>
      <c r="H42" s="40"/>
      <c r="I42" s="40"/>
      <c r="J42" s="40"/>
      <c r="K42" s="41"/>
      <c r="L42" s="41"/>
    </row>
    <row r="43" spans="1:12" ht="11.25" customHeight="1">
      <c r="A43" s="1"/>
      <c r="B43" s="38"/>
      <c r="C43" s="38"/>
      <c r="D43" s="39"/>
      <c r="E43" s="39"/>
      <c r="F43" s="24"/>
      <c r="G43" s="40"/>
      <c r="H43" s="40"/>
      <c r="I43" s="40"/>
      <c r="J43" s="40"/>
      <c r="K43" s="41"/>
      <c r="L43" s="41"/>
    </row>
    <row r="44" spans="1:12" ht="11.25" customHeight="1">
      <c r="A44" s="1"/>
      <c r="B44" s="38"/>
      <c r="C44" s="38"/>
      <c r="D44" s="39"/>
      <c r="E44" s="39"/>
      <c r="F44" s="24"/>
      <c r="G44" s="40"/>
      <c r="H44" s="40"/>
      <c r="I44" s="40"/>
      <c r="J44" s="40"/>
      <c r="K44" s="41"/>
      <c r="L44" s="41"/>
    </row>
    <row r="45" spans="1:12" ht="11.25" customHeight="1">
      <c r="A45" s="1"/>
      <c r="B45" s="38"/>
      <c r="C45" s="38"/>
      <c r="D45" s="39"/>
      <c r="E45" s="39"/>
      <c r="F45" s="24"/>
      <c r="G45" s="40"/>
      <c r="H45" s="40"/>
      <c r="I45" s="40"/>
      <c r="J45" s="40"/>
      <c r="K45" s="41"/>
      <c r="L45" s="41"/>
    </row>
    <row r="46" spans="1:12" ht="11.25" customHeight="1">
      <c r="A46" s="1"/>
      <c r="B46" s="38"/>
      <c r="C46" s="38"/>
      <c r="D46" s="39"/>
      <c r="E46" s="39"/>
      <c r="F46" s="24"/>
      <c r="G46" s="40"/>
      <c r="H46" s="40"/>
      <c r="I46" s="40"/>
      <c r="J46" s="40"/>
      <c r="K46" s="41"/>
      <c r="L46" s="41"/>
    </row>
    <row r="47" spans="1:12" ht="11.25" customHeight="1">
      <c r="A47" s="1"/>
      <c r="B47" s="38"/>
      <c r="C47" s="38"/>
      <c r="D47" s="39"/>
      <c r="E47" s="39"/>
      <c r="F47" s="24"/>
      <c r="G47" s="40"/>
      <c r="H47" s="40"/>
      <c r="I47" s="40"/>
      <c r="J47" s="40"/>
      <c r="K47" s="41"/>
      <c r="L47" s="41"/>
    </row>
    <row r="48" spans="1:12" ht="11.25" customHeight="1">
      <c r="A48" s="1"/>
      <c r="B48" s="38"/>
      <c r="C48" s="38"/>
      <c r="D48" s="39"/>
      <c r="E48" s="39"/>
      <c r="F48" s="24"/>
      <c r="G48" s="40"/>
      <c r="H48" s="40"/>
      <c r="I48" s="40"/>
      <c r="J48" s="40"/>
      <c r="K48" s="41"/>
      <c r="L48" s="41"/>
    </row>
    <row r="49" spans="1:12" ht="11.25" customHeight="1">
      <c r="A49" s="1"/>
      <c r="B49" s="223" t="s">
        <v>54</v>
      </c>
      <c r="C49" s="224"/>
      <c r="D49" s="224"/>
      <c r="E49" s="225"/>
      <c r="F49" s="119" t="s">
        <v>201</v>
      </c>
      <c r="G49" s="169" t="s">
        <v>410</v>
      </c>
      <c r="H49" s="27" t="s">
        <v>406</v>
      </c>
      <c r="I49" s="169" t="s">
        <v>380</v>
      </c>
      <c r="J49" s="169" t="s">
        <v>412</v>
      </c>
      <c r="K49" s="120" t="s">
        <v>377</v>
      </c>
      <c r="L49" s="120" t="s">
        <v>422</v>
      </c>
    </row>
    <row r="50" spans="1:12" ht="12.75" customHeight="1">
      <c r="A50" s="1"/>
      <c r="B50" s="226">
        <v>1</v>
      </c>
      <c r="C50" s="227"/>
      <c r="D50" s="227"/>
      <c r="E50" s="228"/>
      <c r="F50" s="106">
        <v>2</v>
      </c>
      <c r="G50" s="103" t="s">
        <v>407</v>
      </c>
      <c r="H50" s="103" t="s">
        <v>303</v>
      </c>
      <c r="I50" s="103" t="s">
        <v>408</v>
      </c>
      <c r="J50" s="103" t="s">
        <v>199</v>
      </c>
      <c r="K50" s="105" t="s">
        <v>200</v>
      </c>
      <c r="L50" s="107" t="s">
        <v>310</v>
      </c>
    </row>
    <row r="51" spans="1:16" s="29" customFormat="1" ht="11.25" customHeight="1">
      <c r="A51" s="24"/>
      <c r="B51" s="42">
        <v>720000</v>
      </c>
      <c r="C51" s="42"/>
      <c r="D51" s="43"/>
      <c r="E51" s="43"/>
      <c r="F51" s="42" t="s">
        <v>30</v>
      </c>
      <c r="G51" s="44">
        <f>SUM(G52+G54)</f>
        <v>475950.95</v>
      </c>
      <c r="H51" s="44">
        <f>SUM(H52+H54)</f>
        <v>365207.69999999995</v>
      </c>
      <c r="I51" s="44">
        <f>SUM(I52+I54)</f>
        <v>630000</v>
      </c>
      <c r="J51" s="44">
        <f>SUM(J52+J54)</f>
        <v>512000</v>
      </c>
      <c r="K51" s="144">
        <f aca="true" t="shared" si="3" ref="K51:K97">SUM(SUM(H51/G51))*100</f>
        <v>76.73221368714569</v>
      </c>
      <c r="L51" s="144">
        <f aca="true" t="shared" si="4" ref="L51:L97">SUM(SUM(J51/I51))*100</f>
        <v>81.26984126984127</v>
      </c>
      <c r="M51" s="45"/>
      <c r="N51" s="212"/>
      <c r="O51" s="212"/>
      <c r="P51" s="212"/>
    </row>
    <row r="52" spans="1:16" ht="11.25" customHeight="1">
      <c r="A52" s="1"/>
      <c r="B52" s="16">
        <v>721000</v>
      </c>
      <c r="C52" s="11"/>
      <c r="D52" s="7"/>
      <c r="E52" s="7"/>
      <c r="F52" s="11" t="s">
        <v>31</v>
      </c>
      <c r="G52" s="9">
        <f>SUM(G53)</f>
        <v>5064.3</v>
      </c>
      <c r="H52" s="9">
        <f>SUM(H53)</f>
        <v>5097.98</v>
      </c>
      <c r="I52" s="9">
        <f>SUM(I53)</f>
        <v>10000</v>
      </c>
      <c r="J52" s="9">
        <f>SUM(J53)</f>
        <v>10000</v>
      </c>
      <c r="K52" s="144">
        <f t="shared" si="3"/>
        <v>100.66504748928776</v>
      </c>
      <c r="L52" s="144">
        <f t="shared" si="4"/>
        <v>100</v>
      </c>
      <c r="M52" s="32"/>
      <c r="N52" s="212"/>
      <c r="O52" s="212"/>
      <c r="P52" s="212"/>
    </row>
    <row r="53" spans="1:16" ht="11.25" customHeight="1">
      <c r="A53" s="1"/>
      <c r="B53" s="15"/>
      <c r="C53" s="7"/>
      <c r="D53" s="4">
        <v>721000</v>
      </c>
      <c r="E53" s="4"/>
      <c r="F53" s="4" t="s">
        <v>32</v>
      </c>
      <c r="G53" s="46">
        <v>5064.3</v>
      </c>
      <c r="H53" s="46">
        <v>5097.98</v>
      </c>
      <c r="I53" s="46">
        <v>10000</v>
      </c>
      <c r="J53" s="46">
        <v>10000</v>
      </c>
      <c r="K53" s="144">
        <f t="shared" si="3"/>
        <v>100.66504748928776</v>
      </c>
      <c r="L53" s="144">
        <f t="shared" si="4"/>
        <v>100</v>
      </c>
      <c r="M53" s="32"/>
      <c r="N53" s="212"/>
      <c r="O53" s="212"/>
      <c r="P53" s="212"/>
    </row>
    <row r="54" spans="1:16" ht="11.25" customHeight="1">
      <c r="A54" s="1"/>
      <c r="B54" s="16">
        <v>722000</v>
      </c>
      <c r="C54" s="11"/>
      <c r="D54" s="7"/>
      <c r="E54" s="7"/>
      <c r="F54" s="11" t="s">
        <v>281</v>
      </c>
      <c r="G54" s="9">
        <f>SUM(G55+G71+G78+G80+G68+G74+G59+G61)</f>
        <v>470886.65</v>
      </c>
      <c r="H54" s="9">
        <f>SUM(H55+H71+H78+H80+H68+H74+H59+H61)</f>
        <v>360109.72</v>
      </c>
      <c r="I54" s="9">
        <f>SUM(I55+I71+I78+I80+I68+I74+I59+I61)</f>
        <v>620000</v>
      </c>
      <c r="J54" s="9">
        <f>SUM(J55+J71+J78+J80+J68+J74+J59+J61)</f>
        <v>502000</v>
      </c>
      <c r="K54" s="144">
        <f t="shared" si="3"/>
        <v>76.47482042652939</v>
      </c>
      <c r="L54" s="144">
        <f t="shared" si="4"/>
        <v>80.96774193548387</v>
      </c>
      <c r="M54" s="45"/>
      <c r="N54" s="212"/>
      <c r="O54" s="212"/>
      <c r="P54" s="212"/>
    </row>
    <row r="55" spans="1:16" ht="11.25" customHeight="1">
      <c r="A55" s="1"/>
      <c r="B55" s="16">
        <v>722130</v>
      </c>
      <c r="C55" s="11"/>
      <c r="D55" s="7"/>
      <c r="E55" s="7"/>
      <c r="F55" s="47" t="s">
        <v>33</v>
      </c>
      <c r="G55" s="9">
        <f>SUM(G56:G58)</f>
        <v>26871</v>
      </c>
      <c r="H55" s="9">
        <f>SUM(H56:H58)</f>
        <v>20352</v>
      </c>
      <c r="I55" s="9">
        <f>SUM(I56:I58)</f>
        <v>30000</v>
      </c>
      <c r="J55" s="9">
        <f>SUM(J56:J58)</f>
        <v>35000</v>
      </c>
      <c r="K55" s="144">
        <f t="shared" si="3"/>
        <v>75.7396449704142</v>
      </c>
      <c r="L55" s="144">
        <f t="shared" si="4"/>
        <v>116.66666666666667</v>
      </c>
      <c r="M55" s="32"/>
      <c r="N55" s="32"/>
      <c r="O55" s="32"/>
      <c r="P55" s="32"/>
    </row>
    <row r="56" spans="1:16" ht="11.25" customHeight="1">
      <c r="A56" s="1"/>
      <c r="B56" s="15"/>
      <c r="C56" s="7"/>
      <c r="D56" s="4">
        <v>722131</v>
      </c>
      <c r="E56" s="4"/>
      <c r="F56" s="4" t="s">
        <v>34</v>
      </c>
      <c r="G56" s="14">
        <v>22236</v>
      </c>
      <c r="H56" s="14">
        <v>17640</v>
      </c>
      <c r="I56" s="14">
        <v>26000</v>
      </c>
      <c r="J56" s="14">
        <v>30000</v>
      </c>
      <c r="K56" s="144">
        <f t="shared" si="3"/>
        <v>79.33081489476524</v>
      </c>
      <c r="L56" s="144">
        <f t="shared" si="4"/>
        <v>115.38461538461537</v>
      </c>
      <c r="M56" s="32"/>
      <c r="N56" s="32"/>
      <c r="O56" s="32"/>
      <c r="P56" s="32"/>
    </row>
    <row r="57" spans="1:16" ht="11.25" customHeight="1">
      <c r="A57" s="1"/>
      <c r="B57" s="15"/>
      <c r="C57" s="7"/>
      <c r="D57" s="4">
        <v>722133</v>
      </c>
      <c r="E57" s="4"/>
      <c r="F57" s="4" t="s">
        <v>280</v>
      </c>
      <c r="G57" s="14">
        <v>4003</v>
      </c>
      <c r="H57" s="14">
        <v>2157</v>
      </c>
      <c r="I57" s="14">
        <v>3000</v>
      </c>
      <c r="J57" s="14">
        <v>4000</v>
      </c>
      <c r="K57" s="144">
        <f t="shared" si="3"/>
        <v>53.88458656007994</v>
      </c>
      <c r="L57" s="144">
        <f t="shared" si="4"/>
        <v>133.33333333333331</v>
      </c>
      <c r="M57" s="32"/>
      <c r="N57" s="32"/>
      <c r="O57" s="32"/>
      <c r="P57" s="32"/>
    </row>
    <row r="58" spans="1:16" ht="11.25" customHeight="1">
      <c r="A58" s="1"/>
      <c r="B58" s="15"/>
      <c r="C58" s="7"/>
      <c r="D58" s="4">
        <v>722134.5</v>
      </c>
      <c r="E58" s="4"/>
      <c r="F58" s="4" t="s">
        <v>35</v>
      </c>
      <c r="G58" s="14">
        <v>632</v>
      </c>
      <c r="H58" s="14">
        <v>555</v>
      </c>
      <c r="I58" s="14">
        <v>1000</v>
      </c>
      <c r="J58" s="14">
        <v>1000</v>
      </c>
      <c r="K58" s="144">
        <f t="shared" si="3"/>
        <v>87.81645569620254</v>
      </c>
      <c r="L58" s="144">
        <f t="shared" si="4"/>
        <v>100</v>
      </c>
      <c r="M58" s="32"/>
      <c r="N58" s="32"/>
      <c r="O58" s="32"/>
      <c r="P58" s="32"/>
    </row>
    <row r="59" spans="1:18" ht="11.25" customHeight="1">
      <c r="A59" s="1"/>
      <c r="B59" s="160">
        <v>722300</v>
      </c>
      <c r="C59" s="7"/>
      <c r="D59" s="4"/>
      <c r="E59" s="4"/>
      <c r="F59" s="48" t="s">
        <v>36</v>
      </c>
      <c r="G59" s="9">
        <f>SUM(G60:G60)</f>
        <v>134758.1</v>
      </c>
      <c r="H59" s="9">
        <f>SUM(H60:H60)</f>
        <v>112232.64</v>
      </c>
      <c r="I59" s="9">
        <f>SUM(I60:I60)</f>
        <v>170000</v>
      </c>
      <c r="J59" s="9">
        <f>SUM(J60:J60)</f>
        <v>170000</v>
      </c>
      <c r="K59" s="144">
        <f t="shared" si="3"/>
        <v>83.28452241460809</v>
      </c>
      <c r="L59" s="144">
        <f t="shared" si="4"/>
        <v>100</v>
      </c>
      <c r="M59" s="32"/>
      <c r="N59" s="32"/>
      <c r="O59" s="32"/>
      <c r="P59" s="32"/>
      <c r="R59" s="171" t="s">
        <v>381</v>
      </c>
    </row>
    <row r="60" spans="1:18" ht="11.25" customHeight="1">
      <c r="A60" s="1"/>
      <c r="B60" s="15"/>
      <c r="C60" s="7"/>
      <c r="D60" s="4">
        <v>722321.2</v>
      </c>
      <c r="E60" s="4"/>
      <c r="F60" s="4" t="s">
        <v>37</v>
      </c>
      <c r="G60" s="14">
        <v>134758.1</v>
      </c>
      <c r="H60" s="14">
        <v>112232.64</v>
      </c>
      <c r="I60" s="14">
        <v>170000</v>
      </c>
      <c r="J60" s="14">
        <v>170000</v>
      </c>
      <c r="K60" s="144">
        <f t="shared" si="3"/>
        <v>83.28452241460809</v>
      </c>
      <c r="L60" s="144">
        <f t="shared" si="4"/>
        <v>100</v>
      </c>
      <c r="M60" s="32"/>
      <c r="N60" s="32"/>
      <c r="O60" s="32"/>
      <c r="P60" s="32"/>
      <c r="R60" s="49">
        <v>17000</v>
      </c>
    </row>
    <row r="61" spans="1:18" ht="11.25" customHeight="1">
      <c r="A61" s="1"/>
      <c r="B61" s="160">
        <v>722400</v>
      </c>
      <c r="C61" s="7"/>
      <c r="D61" s="4"/>
      <c r="E61" s="4"/>
      <c r="F61" s="48" t="s">
        <v>38</v>
      </c>
      <c r="G61" s="9">
        <f>SUM(G62:G67)</f>
        <v>109442.86</v>
      </c>
      <c r="H61" s="9">
        <f>SUM(H62:H67)</f>
        <v>48406.28</v>
      </c>
      <c r="I61" s="9">
        <f>SUM(I62:I67)</f>
        <v>110000</v>
      </c>
      <c r="J61" s="9">
        <f>SUM(J62:J67)</f>
        <v>102000</v>
      </c>
      <c r="K61" s="144">
        <f t="shared" si="3"/>
        <v>44.229728645614706</v>
      </c>
      <c r="L61" s="144">
        <f t="shared" si="4"/>
        <v>92.72727272727272</v>
      </c>
      <c r="M61" s="32"/>
      <c r="N61" s="32"/>
      <c r="O61" s="32"/>
      <c r="P61" s="32"/>
      <c r="R61" s="49">
        <v>12000</v>
      </c>
    </row>
    <row r="62" spans="1:18" ht="11.25" customHeight="1">
      <c r="A62" s="1"/>
      <c r="B62" s="15"/>
      <c r="C62" s="7"/>
      <c r="D62" s="4">
        <v>722431</v>
      </c>
      <c r="E62" s="4"/>
      <c r="F62" s="4" t="s">
        <v>39</v>
      </c>
      <c r="G62" s="14">
        <v>0</v>
      </c>
      <c r="H62" s="14">
        <v>0</v>
      </c>
      <c r="I62" s="14">
        <v>1000</v>
      </c>
      <c r="J62" s="14">
        <v>1000</v>
      </c>
      <c r="K62" s="144">
        <v>0</v>
      </c>
      <c r="L62" s="144">
        <f t="shared" si="4"/>
        <v>100</v>
      </c>
      <c r="M62" s="32"/>
      <c r="N62" s="32"/>
      <c r="O62" s="32"/>
      <c r="P62" s="32"/>
      <c r="R62" s="49">
        <v>55000</v>
      </c>
    </row>
    <row r="63" spans="1:18" ht="11.25" customHeight="1">
      <c r="A63" s="1"/>
      <c r="B63" s="15"/>
      <c r="C63" s="7"/>
      <c r="D63" s="4">
        <v>722432</v>
      </c>
      <c r="E63" s="4"/>
      <c r="F63" s="4" t="s">
        <v>209</v>
      </c>
      <c r="G63" s="14">
        <v>2074.46</v>
      </c>
      <c r="H63" s="14">
        <v>7875</v>
      </c>
      <c r="I63" s="14">
        <v>10000</v>
      </c>
      <c r="J63" s="14">
        <v>10000</v>
      </c>
      <c r="K63" s="144">
        <f t="shared" si="3"/>
        <v>379.61686414777824</v>
      </c>
      <c r="L63" s="144">
        <f t="shared" si="4"/>
        <v>100</v>
      </c>
      <c r="M63" s="32"/>
      <c r="N63" s="32"/>
      <c r="O63" s="32"/>
      <c r="P63" s="32"/>
      <c r="R63" s="49">
        <v>1200</v>
      </c>
    </row>
    <row r="64" spans="1:18" ht="11.25" customHeight="1">
      <c r="A64" s="1"/>
      <c r="B64" s="15"/>
      <c r="C64" s="7"/>
      <c r="D64" s="4">
        <v>722436</v>
      </c>
      <c r="E64" s="4"/>
      <c r="F64" s="4" t="s">
        <v>285</v>
      </c>
      <c r="G64" s="14">
        <v>28300</v>
      </c>
      <c r="H64" s="14">
        <v>5600</v>
      </c>
      <c r="I64" s="14">
        <v>18000</v>
      </c>
      <c r="J64" s="14">
        <v>15000</v>
      </c>
      <c r="K64" s="144">
        <f t="shared" si="3"/>
        <v>19.78798586572438</v>
      </c>
      <c r="L64" s="144">
        <f t="shared" si="4"/>
        <v>83.33333333333334</v>
      </c>
      <c r="M64" s="32"/>
      <c r="N64" s="32"/>
      <c r="O64" s="32"/>
      <c r="P64" s="32"/>
      <c r="R64" s="49">
        <v>800</v>
      </c>
    </row>
    <row r="65" spans="1:18" ht="11.25" customHeight="1">
      <c r="A65" s="1"/>
      <c r="B65" s="15"/>
      <c r="C65" s="7"/>
      <c r="D65" s="4">
        <v>722437</v>
      </c>
      <c r="E65" s="4"/>
      <c r="F65" s="166" t="s">
        <v>309</v>
      </c>
      <c r="G65" s="167">
        <v>18869.62</v>
      </c>
      <c r="H65" s="14">
        <v>1900</v>
      </c>
      <c r="I65" s="167">
        <v>20000</v>
      </c>
      <c r="J65" s="167">
        <v>15000</v>
      </c>
      <c r="K65" s="144">
        <f t="shared" si="3"/>
        <v>10.069095191106129</v>
      </c>
      <c r="L65" s="144">
        <f t="shared" si="4"/>
        <v>75</v>
      </c>
      <c r="M65" s="32"/>
      <c r="N65" s="32"/>
      <c r="O65" s="32"/>
      <c r="P65" s="32"/>
      <c r="R65" s="49">
        <v>3000</v>
      </c>
    </row>
    <row r="66" spans="1:18" ht="11.25" customHeight="1">
      <c r="A66" s="1"/>
      <c r="B66" s="15"/>
      <c r="C66" s="7"/>
      <c r="D66" s="4">
        <v>722441</v>
      </c>
      <c r="E66" s="4"/>
      <c r="F66" s="166" t="s">
        <v>282</v>
      </c>
      <c r="G66" s="167">
        <v>59220.78</v>
      </c>
      <c r="H66" s="14">
        <v>32773.28</v>
      </c>
      <c r="I66" s="167">
        <v>60000</v>
      </c>
      <c r="J66" s="167">
        <v>60000</v>
      </c>
      <c r="K66" s="144">
        <f t="shared" si="3"/>
        <v>55.34084488586608</v>
      </c>
      <c r="L66" s="144">
        <f t="shared" si="4"/>
        <v>100</v>
      </c>
      <c r="M66" s="32"/>
      <c r="N66" s="32"/>
      <c r="O66" s="32"/>
      <c r="P66" s="32"/>
      <c r="R66" s="49">
        <v>190000</v>
      </c>
    </row>
    <row r="67" spans="1:18" ht="11.25" customHeight="1">
      <c r="A67" s="1"/>
      <c r="B67" s="15"/>
      <c r="C67" s="7"/>
      <c r="D67" s="4">
        <v>722461</v>
      </c>
      <c r="E67" s="4"/>
      <c r="F67" s="4" t="s">
        <v>208</v>
      </c>
      <c r="G67" s="14">
        <v>978</v>
      </c>
      <c r="H67" s="14">
        <v>258</v>
      </c>
      <c r="I67" s="14">
        <v>1000</v>
      </c>
      <c r="J67" s="14">
        <v>1000</v>
      </c>
      <c r="K67" s="144">
        <f t="shared" si="3"/>
        <v>26.380368098159508</v>
      </c>
      <c r="L67" s="144">
        <f t="shared" si="4"/>
        <v>100</v>
      </c>
      <c r="M67" s="32"/>
      <c r="N67" s="32"/>
      <c r="O67" s="32"/>
      <c r="P67" s="32"/>
      <c r="R67" s="49">
        <v>26000</v>
      </c>
    </row>
    <row r="68" spans="1:18" ht="11.25" customHeight="1">
      <c r="A68" s="1"/>
      <c r="B68" s="160">
        <v>722510</v>
      </c>
      <c r="C68" s="7"/>
      <c r="D68" s="4"/>
      <c r="E68" s="4"/>
      <c r="F68" s="11" t="s">
        <v>40</v>
      </c>
      <c r="G68" s="9">
        <f>SUM(G69+G70)</f>
        <v>30283.52</v>
      </c>
      <c r="H68" s="9">
        <f>SUM(H69+H70)</f>
        <v>57257.74</v>
      </c>
      <c r="I68" s="9">
        <f>SUM(I69+I70)</f>
        <v>27000</v>
      </c>
      <c r="J68" s="9">
        <f>SUM(J69+J70)</f>
        <v>43000</v>
      </c>
      <c r="K68" s="144">
        <f t="shared" si="3"/>
        <v>189.07227429308085</v>
      </c>
      <c r="L68" s="144">
        <f t="shared" si="4"/>
        <v>159.25925925925927</v>
      </c>
      <c r="M68" s="32"/>
      <c r="N68" s="32"/>
      <c r="O68" s="32"/>
      <c r="P68" s="32"/>
      <c r="R68" s="49">
        <v>106000</v>
      </c>
    </row>
    <row r="69" spans="1:18" ht="11.25" customHeight="1">
      <c r="A69" s="1"/>
      <c r="B69" s="15"/>
      <c r="C69" s="7"/>
      <c r="D69" s="4">
        <v>722515</v>
      </c>
      <c r="E69" s="4"/>
      <c r="F69" s="4" t="s">
        <v>41</v>
      </c>
      <c r="G69" s="14">
        <v>2409.02</v>
      </c>
      <c r="H69" s="14">
        <v>1509.74</v>
      </c>
      <c r="I69" s="14">
        <v>2000</v>
      </c>
      <c r="J69" s="14">
        <v>3000</v>
      </c>
      <c r="K69" s="144">
        <f t="shared" si="3"/>
        <v>62.67029746535936</v>
      </c>
      <c r="L69" s="144">
        <f t="shared" si="4"/>
        <v>150</v>
      </c>
      <c r="M69" s="32"/>
      <c r="N69" s="32"/>
      <c r="O69" s="32"/>
      <c r="P69" s="32"/>
      <c r="R69" s="49">
        <v>3000</v>
      </c>
    </row>
    <row r="70" spans="1:18" ht="11.25" customHeight="1">
      <c r="A70" s="1"/>
      <c r="B70" s="15"/>
      <c r="C70" s="7"/>
      <c r="D70" s="4">
        <v>722516</v>
      </c>
      <c r="E70" s="4"/>
      <c r="F70" s="4" t="s">
        <v>42</v>
      </c>
      <c r="G70" s="14">
        <v>27874.5</v>
      </c>
      <c r="H70" s="14">
        <v>55748</v>
      </c>
      <c r="I70" s="14">
        <v>25000</v>
      </c>
      <c r="J70" s="14">
        <v>40000</v>
      </c>
      <c r="K70" s="144">
        <f t="shared" si="3"/>
        <v>199.9964124917039</v>
      </c>
      <c r="L70" s="144">
        <f t="shared" si="4"/>
        <v>160</v>
      </c>
      <c r="M70" s="32"/>
      <c r="N70" s="32"/>
      <c r="O70" s="32"/>
      <c r="P70" s="32"/>
      <c r="R70" s="49">
        <v>3000</v>
      </c>
    </row>
    <row r="71" spans="1:18" ht="11.25" customHeight="1">
      <c r="A71" s="1"/>
      <c r="B71" s="16">
        <v>722530</v>
      </c>
      <c r="C71" s="11"/>
      <c r="D71" s="7"/>
      <c r="E71" s="7"/>
      <c r="F71" s="11" t="s">
        <v>43</v>
      </c>
      <c r="G71" s="9">
        <f>SUM(G72:G73)</f>
        <v>39082.28</v>
      </c>
      <c r="H71" s="9">
        <f>SUM(H72:H73)</f>
        <v>19026.89</v>
      </c>
      <c r="I71" s="9">
        <f>SUM(I72:I73)</f>
        <v>45000</v>
      </c>
      <c r="J71" s="9">
        <f>SUM(J72:J73)</f>
        <v>45000</v>
      </c>
      <c r="K71" s="144">
        <f t="shared" si="3"/>
        <v>48.68418628595875</v>
      </c>
      <c r="L71" s="144">
        <f t="shared" si="4"/>
        <v>100</v>
      </c>
      <c r="M71" s="32"/>
      <c r="N71" s="32"/>
      <c r="O71" s="32"/>
      <c r="P71" s="32"/>
      <c r="R71" s="49">
        <v>3000</v>
      </c>
    </row>
    <row r="72" spans="1:18" ht="11.25" customHeight="1">
      <c r="A72" s="1"/>
      <c r="B72" s="15"/>
      <c r="C72" s="7"/>
      <c r="D72" s="4">
        <v>722531</v>
      </c>
      <c r="E72" s="4"/>
      <c r="F72" s="4" t="s">
        <v>44</v>
      </c>
      <c r="G72" s="14">
        <v>13602.26</v>
      </c>
      <c r="H72" s="14">
        <v>5419.99</v>
      </c>
      <c r="I72" s="14">
        <v>15000</v>
      </c>
      <c r="J72" s="14">
        <v>15000</v>
      </c>
      <c r="K72" s="144">
        <f t="shared" si="3"/>
        <v>39.846246138509336</v>
      </c>
      <c r="L72" s="144">
        <f t="shared" si="4"/>
        <v>100</v>
      </c>
      <c r="M72" s="32"/>
      <c r="N72" s="32"/>
      <c r="O72" s="32"/>
      <c r="P72" s="32"/>
      <c r="R72" s="49">
        <v>10000</v>
      </c>
    </row>
    <row r="73" spans="1:18" ht="11.25" customHeight="1">
      <c r="A73" s="1"/>
      <c r="B73" s="15"/>
      <c r="C73" s="7"/>
      <c r="D73" s="4">
        <v>722532</v>
      </c>
      <c r="E73" s="4"/>
      <c r="F73" s="4" t="s">
        <v>283</v>
      </c>
      <c r="G73" s="14">
        <v>25480.02</v>
      </c>
      <c r="H73" s="14">
        <v>13606.9</v>
      </c>
      <c r="I73" s="14">
        <v>30000</v>
      </c>
      <c r="J73" s="14">
        <v>30000</v>
      </c>
      <c r="K73" s="144">
        <f t="shared" si="3"/>
        <v>53.40223437815198</v>
      </c>
      <c r="L73" s="144">
        <f t="shared" si="4"/>
        <v>100</v>
      </c>
      <c r="M73" s="32"/>
      <c r="N73" s="32"/>
      <c r="O73" s="32"/>
      <c r="P73" s="32"/>
      <c r="R73" s="136">
        <f>SUM(SUM(R60:R72))</f>
        <v>430000</v>
      </c>
    </row>
    <row r="74" spans="1:18" ht="11.25" customHeight="1">
      <c r="A74" s="1"/>
      <c r="B74" s="160">
        <v>722580</v>
      </c>
      <c r="C74" s="7"/>
      <c r="D74" s="4"/>
      <c r="E74" s="4"/>
      <c r="F74" s="48" t="s">
        <v>45</v>
      </c>
      <c r="G74" s="50">
        <f>SUM(G75+G76+G77)</f>
        <v>44387.479999999996</v>
      </c>
      <c r="H74" s="50">
        <f>SUM(H75+H76+H77)</f>
        <v>22771.800000000003</v>
      </c>
      <c r="I74" s="50">
        <f>SUM(I75+I76+I77)</f>
        <v>48000</v>
      </c>
      <c r="J74" s="50">
        <f>SUM(J75+J76+J77)</f>
        <v>47000</v>
      </c>
      <c r="K74" s="144">
        <f t="shared" si="3"/>
        <v>51.30230416324605</v>
      </c>
      <c r="L74" s="144">
        <f t="shared" si="4"/>
        <v>97.91666666666666</v>
      </c>
      <c r="M74" s="32"/>
      <c r="N74" s="32"/>
      <c r="O74" s="32"/>
      <c r="P74" s="32"/>
      <c r="R74" s="49"/>
    </row>
    <row r="75" spans="1:18" ht="11.25" customHeight="1">
      <c r="A75" s="1"/>
      <c r="B75" s="15"/>
      <c r="C75" s="7"/>
      <c r="D75" s="4">
        <v>722581</v>
      </c>
      <c r="E75" s="4"/>
      <c r="F75" s="19" t="s">
        <v>46</v>
      </c>
      <c r="G75" s="14">
        <v>41952.62</v>
      </c>
      <c r="H75" s="14">
        <v>21886.7</v>
      </c>
      <c r="I75" s="14">
        <v>46000</v>
      </c>
      <c r="J75" s="14">
        <v>45000</v>
      </c>
      <c r="K75" s="144">
        <f t="shared" si="3"/>
        <v>52.17004325355603</v>
      </c>
      <c r="L75" s="144">
        <f t="shared" si="4"/>
        <v>97.82608695652173</v>
      </c>
      <c r="M75" s="32"/>
      <c r="N75" s="32"/>
      <c r="O75" s="32"/>
      <c r="P75" s="32"/>
      <c r="R75" s="49"/>
    </row>
    <row r="76" spans="1:18" ht="11.25" customHeight="1">
      <c r="A76" s="1"/>
      <c r="B76" s="15"/>
      <c r="C76" s="7"/>
      <c r="D76" s="4">
        <v>722582</v>
      </c>
      <c r="E76" s="4"/>
      <c r="F76" s="19" t="s">
        <v>47</v>
      </c>
      <c r="G76" s="14">
        <v>760.84</v>
      </c>
      <c r="H76" s="14">
        <v>322.2</v>
      </c>
      <c r="I76" s="14">
        <v>1000</v>
      </c>
      <c r="J76" s="14">
        <v>1000</v>
      </c>
      <c r="K76" s="144">
        <f t="shared" si="3"/>
        <v>42.347931233899374</v>
      </c>
      <c r="L76" s="144">
        <f t="shared" si="4"/>
        <v>100</v>
      </c>
      <c r="M76" s="32"/>
      <c r="N76" s="32"/>
      <c r="O76" s="32"/>
      <c r="P76" s="32"/>
      <c r="R76" s="49"/>
    </row>
    <row r="77" spans="1:18" ht="11.25" customHeight="1">
      <c r="A77" s="1"/>
      <c r="B77" s="15"/>
      <c r="C77" s="7"/>
      <c r="D77" s="4">
        <v>722583.4</v>
      </c>
      <c r="E77" s="4"/>
      <c r="F77" s="19" t="s">
        <v>48</v>
      </c>
      <c r="G77" s="14">
        <v>1674.02</v>
      </c>
      <c r="H77" s="14">
        <v>562.9</v>
      </c>
      <c r="I77" s="14">
        <v>1000</v>
      </c>
      <c r="J77" s="14">
        <v>1000</v>
      </c>
      <c r="K77" s="144">
        <f t="shared" si="3"/>
        <v>33.62564366017132</v>
      </c>
      <c r="L77" s="144">
        <f t="shared" si="4"/>
        <v>100</v>
      </c>
      <c r="M77" s="32"/>
      <c r="N77" s="32"/>
      <c r="O77" s="32"/>
      <c r="P77" s="32"/>
      <c r="R77" s="49"/>
    </row>
    <row r="78" spans="1:18" ht="11.25" customHeight="1">
      <c r="A78" s="1"/>
      <c r="B78" s="16">
        <v>722700</v>
      </c>
      <c r="C78" s="7"/>
      <c r="D78" s="4"/>
      <c r="E78" s="4"/>
      <c r="F78" s="11" t="s">
        <v>49</v>
      </c>
      <c r="G78" s="9">
        <f>SUM(G79)</f>
        <v>77768.28</v>
      </c>
      <c r="H78" s="9">
        <f>SUM(H79)</f>
        <v>79370.16</v>
      </c>
      <c r="I78" s="9">
        <f>SUM(I79)</f>
        <v>170000</v>
      </c>
      <c r="J78" s="9">
        <f>SUM(J79)</f>
        <v>40000</v>
      </c>
      <c r="K78" s="144">
        <f t="shared" si="3"/>
        <v>102.05981153241399</v>
      </c>
      <c r="L78" s="144">
        <f t="shared" si="4"/>
        <v>23.52941176470588</v>
      </c>
      <c r="M78" s="32"/>
      <c r="N78" s="32"/>
      <c r="O78" s="32"/>
      <c r="P78" s="32"/>
      <c r="R78" s="49"/>
    </row>
    <row r="79" spans="1:18" ht="11.25" customHeight="1">
      <c r="A79" s="1"/>
      <c r="B79" s="15"/>
      <c r="C79" s="7"/>
      <c r="D79" s="4">
        <v>722700</v>
      </c>
      <c r="E79" s="4"/>
      <c r="F79" s="4" t="s">
        <v>50</v>
      </c>
      <c r="G79" s="14">
        <v>77768.28</v>
      </c>
      <c r="H79" s="14">
        <v>79370.16</v>
      </c>
      <c r="I79" s="14">
        <v>170000</v>
      </c>
      <c r="J79" s="14">
        <v>40000</v>
      </c>
      <c r="K79" s="144">
        <f t="shared" si="3"/>
        <v>102.05981153241399</v>
      </c>
      <c r="L79" s="144">
        <f t="shared" si="4"/>
        <v>23.52941176470588</v>
      </c>
      <c r="M79" s="32"/>
      <c r="N79" s="32"/>
      <c r="O79" s="32"/>
      <c r="P79" s="32"/>
      <c r="R79" s="49"/>
    </row>
    <row r="80" spans="1:18" ht="9.75" customHeight="1">
      <c r="A80" s="1"/>
      <c r="B80" s="16">
        <v>723100</v>
      </c>
      <c r="C80" s="11"/>
      <c r="D80" s="7"/>
      <c r="E80" s="7"/>
      <c r="F80" s="11" t="s">
        <v>198</v>
      </c>
      <c r="G80" s="9">
        <f>SUM(G81)</f>
        <v>8293.13</v>
      </c>
      <c r="H80" s="9">
        <f>SUM(H81)</f>
        <v>692.21</v>
      </c>
      <c r="I80" s="9">
        <f>SUM(I81)</f>
        <v>20000</v>
      </c>
      <c r="J80" s="9">
        <f>SUM(J81)</f>
        <v>20000</v>
      </c>
      <c r="K80" s="144">
        <f t="shared" si="3"/>
        <v>8.346788245210194</v>
      </c>
      <c r="L80" s="144">
        <f t="shared" si="4"/>
        <v>100</v>
      </c>
      <c r="M80" s="32"/>
      <c r="N80" s="32"/>
      <c r="O80" s="32"/>
      <c r="P80" s="32"/>
      <c r="R80" s="49"/>
    </row>
    <row r="81" spans="1:18" ht="11.25" customHeight="1">
      <c r="A81" s="1"/>
      <c r="B81" s="15"/>
      <c r="C81" s="7"/>
      <c r="D81" s="4">
        <v>723139</v>
      </c>
      <c r="E81" s="4"/>
      <c r="F81" s="4" t="s">
        <v>51</v>
      </c>
      <c r="G81" s="14">
        <v>8293.13</v>
      </c>
      <c r="H81" s="14">
        <v>692.21</v>
      </c>
      <c r="I81" s="14">
        <v>20000</v>
      </c>
      <c r="J81" s="14">
        <v>20000</v>
      </c>
      <c r="K81" s="144">
        <f t="shared" si="3"/>
        <v>8.346788245210194</v>
      </c>
      <c r="L81" s="144">
        <f t="shared" si="4"/>
        <v>100</v>
      </c>
      <c r="M81" s="32"/>
      <c r="N81" s="32"/>
      <c r="O81" s="32"/>
      <c r="P81" s="32"/>
      <c r="R81" s="49"/>
    </row>
    <row r="82" spans="1:18" ht="10.5" customHeight="1">
      <c r="A82" s="1"/>
      <c r="B82" s="16">
        <v>730000</v>
      </c>
      <c r="C82" s="11"/>
      <c r="D82" s="7"/>
      <c r="E82" s="7"/>
      <c r="F82" s="11" t="s">
        <v>261</v>
      </c>
      <c r="G82" s="9">
        <f>SUM(G83:G86)</f>
        <v>508829.31</v>
      </c>
      <c r="H82" s="9">
        <f>SUM(H83:H86)</f>
        <v>136337.61</v>
      </c>
      <c r="I82" s="9">
        <f>SUM(I83:I86)</f>
        <v>525000</v>
      </c>
      <c r="J82" s="9">
        <f>SUM(J83:J86)</f>
        <v>510000</v>
      </c>
      <c r="K82" s="144">
        <f t="shared" si="3"/>
        <v>26.79437039505448</v>
      </c>
      <c r="L82" s="144">
        <f t="shared" si="4"/>
        <v>97.14285714285714</v>
      </c>
      <c r="M82" s="32"/>
      <c r="N82" s="32"/>
      <c r="O82" s="32"/>
      <c r="P82" s="32"/>
      <c r="R82" s="49"/>
    </row>
    <row r="83" spans="1:18" ht="11.25" customHeight="1">
      <c r="A83" s="1"/>
      <c r="B83" s="15"/>
      <c r="C83" s="7"/>
      <c r="D83" s="4">
        <v>732111.2</v>
      </c>
      <c r="E83" s="4"/>
      <c r="F83" s="4" t="s">
        <v>415</v>
      </c>
      <c r="G83" s="158">
        <v>94951.8</v>
      </c>
      <c r="H83" s="183">
        <v>0</v>
      </c>
      <c r="I83" s="158">
        <v>50000</v>
      </c>
      <c r="J83" s="158">
        <v>50000</v>
      </c>
      <c r="K83" s="144">
        <f t="shared" si="3"/>
        <v>0</v>
      </c>
      <c r="L83" s="144">
        <f t="shared" si="4"/>
        <v>100</v>
      </c>
      <c r="M83" s="32"/>
      <c r="N83" s="32"/>
      <c r="O83" s="32"/>
      <c r="P83" s="32"/>
      <c r="R83" s="49"/>
    </row>
    <row r="84" spans="1:18" ht="11.25" customHeight="1">
      <c r="A84" s="1"/>
      <c r="B84" s="15"/>
      <c r="C84" s="7"/>
      <c r="D84" s="4">
        <v>732114</v>
      </c>
      <c r="E84" s="4"/>
      <c r="F84" s="4" t="s">
        <v>262</v>
      </c>
      <c r="G84" s="64">
        <v>381923.09</v>
      </c>
      <c r="H84" s="61">
        <v>136337.61</v>
      </c>
      <c r="I84" s="64">
        <v>435000</v>
      </c>
      <c r="J84" s="64">
        <v>430000</v>
      </c>
      <c r="K84" s="144">
        <f t="shared" si="3"/>
        <v>35.697661013373136</v>
      </c>
      <c r="L84" s="144">
        <f t="shared" si="4"/>
        <v>98.85057471264368</v>
      </c>
      <c r="M84" s="32"/>
      <c r="N84" s="32"/>
      <c r="O84" s="32"/>
      <c r="P84" s="32"/>
      <c r="R84" s="49"/>
    </row>
    <row r="85" spans="1:18" ht="11.25" customHeight="1">
      <c r="A85" s="1"/>
      <c r="B85" s="15"/>
      <c r="C85" s="7"/>
      <c r="D85" s="4">
        <v>732114</v>
      </c>
      <c r="E85" s="4"/>
      <c r="F85" s="4" t="s">
        <v>263</v>
      </c>
      <c r="G85" s="14">
        <v>26892.49</v>
      </c>
      <c r="H85" s="61">
        <v>0</v>
      </c>
      <c r="I85" s="14">
        <v>25000</v>
      </c>
      <c r="J85" s="14">
        <v>20000</v>
      </c>
      <c r="K85" s="144">
        <f t="shared" si="3"/>
        <v>0</v>
      </c>
      <c r="L85" s="144">
        <f t="shared" si="4"/>
        <v>80</v>
      </c>
      <c r="M85" s="32"/>
      <c r="N85" s="32"/>
      <c r="O85" s="32"/>
      <c r="P85" s="32"/>
      <c r="R85" s="49"/>
    </row>
    <row r="86" spans="1:18" ht="11.25" customHeight="1">
      <c r="A86" s="1"/>
      <c r="B86" s="15"/>
      <c r="C86" s="7"/>
      <c r="D86" s="4">
        <v>731111.6</v>
      </c>
      <c r="E86" s="4"/>
      <c r="F86" s="4" t="s">
        <v>414</v>
      </c>
      <c r="G86" s="14">
        <v>5061.93</v>
      </c>
      <c r="H86" s="61">
        <v>0</v>
      </c>
      <c r="I86" s="14">
        <v>15000</v>
      </c>
      <c r="J86" s="14">
        <v>10000</v>
      </c>
      <c r="K86" s="144">
        <v>0</v>
      </c>
      <c r="L86" s="144">
        <f t="shared" si="4"/>
        <v>66.66666666666666</v>
      </c>
      <c r="M86" s="32"/>
      <c r="N86" s="32"/>
      <c r="O86" s="32"/>
      <c r="P86" s="32"/>
      <c r="R86" s="49"/>
    </row>
    <row r="87" spans="1:18" s="135" customFormat="1" ht="11.25" customHeight="1">
      <c r="A87" s="132"/>
      <c r="B87" s="160">
        <v>740000</v>
      </c>
      <c r="C87" s="133"/>
      <c r="D87" s="11"/>
      <c r="E87" s="11"/>
      <c r="F87" s="11" t="s">
        <v>219</v>
      </c>
      <c r="G87" s="9">
        <f>SUM(SUM(G88:G91))</f>
        <v>1880757.47</v>
      </c>
      <c r="H87" s="44">
        <f>SUM(SUM(H88:H91))</f>
        <v>270109.75</v>
      </c>
      <c r="I87" s="9">
        <f>SUM(SUM(I88:I91))</f>
        <v>1270000</v>
      </c>
      <c r="J87" s="9">
        <f>SUM(SUM(J88:J91))</f>
        <v>1110000</v>
      </c>
      <c r="K87" s="144">
        <f t="shared" si="3"/>
        <v>14.36175340566373</v>
      </c>
      <c r="L87" s="144">
        <f t="shared" si="4"/>
        <v>87.4015748031496</v>
      </c>
      <c r="M87" s="134"/>
      <c r="N87" s="134"/>
      <c r="O87" s="134"/>
      <c r="P87" s="134"/>
      <c r="R87" s="136"/>
    </row>
    <row r="88" spans="1:18" ht="11.25" customHeight="1">
      <c r="A88" s="1"/>
      <c r="B88" s="15"/>
      <c r="C88" s="7"/>
      <c r="D88" s="4">
        <v>741111</v>
      </c>
      <c r="E88" s="4"/>
      <c r="F88" s="166" t="s">
        <v>264</v>
      </c>
      <c r="G88" s="167">
        <v>128696.88</v>
      </c>
      <c r="H88" s="61">
        <v>0</v>
      </c>
      <c r="I88" s="167">
        <v>150000</v>
      </c>
      <c r="J88" s="167">
        <v>100000</v>
      </c>
      <c r="K88" s="144">
        <f t="shared" si="3"/>
        <v>0</v>
      </c>
      <c r="L88" s="144">
        <f t="shared" si="4"/>
        <v>66.66666666666666</v>
      </c>
      <c r="M88" s="32"/>
      <c r="N88" s="32"/>
      <c r="O88" s="32"/>
      <c r="P88" s="32"/>
      <c r="R88" s="49"/>
    </row>
    <row r="89" spans="1:18" ht="11.25" customHeight="1">
      <c r="A89" s="1"/>
      <c r="B89" s="15"/>
      <c r="C89" s="7"/>
      <c r="D89" s="4">
        <v>742111</v>
      </c>
      <c r="E89" s="4"/>
      <c r="F89" s="166" t="s">
        <v>265</v>
      </c>
      <c r="G89" s="167">
        <v>0</v>
      </c>
      <c r="H89" s="61">
        <v>0</v>
      </c>
      <c r="I89" s="167">
        <v>10000</v>
      </c>
      <c r="J89" s="167">
        <v>10000</v>
      </c>
      <c r="K89" s="144">
        <v>0</v>
      </c>
      <c r="L89" s="144">
        <f t="shared" si="4"/>
        <v>100</v>
      </c>
      <c r="M89" s="32"/>
      <c r="N89" s="32"/>
      <c r="O89" s="32"/>
      <c r="P89" s="32"/>
      <c r="R89" s="49"/>
    </row>
    <row r="90" spans="1:18" ht="11.25" customHeight="1">
      <c r="A90" s="1"/>
      <c r="B90" s="15"/>
      <c r="C90" s="7"/>
      <c r="D90" s="4">
        <v>742112</v>
      </c>
      <c r="E90" s="4"/>
      <c r="F90" s="4" t="s">
        <v>266</v>
      </c>
      <c r="G90" s="14">
        <v>1066293.83</v>
      </c>
      <c r="H90" s="61">
        <v>240609.75</v>
      </c>
      <c r="I90" s="14">
        <v>720000</v>
      </c>
      <c r="J90" s="14">
        <v>600000</v>
      </c>
      <c r="K90" s="144">
        <f t="shared" si="3"/>
        <v>22.56505132361124</v>
      </c>
      <c r="L90" s="144">
        <f t="shared" si="4"/>
        <v>83.33333333333334</v>
      </c>
      <c r="M90" s="32"/>
      <c r="N90" s="32"/>
      <c r="O90" s="32"/>
      <c r="P90" s="32"/>
      <c r="R90" s="49"/>
    </row>
    <row r="91" spans="1:18" ht="11.25" customHeight="1">
      <c r="A91" s="1"/>
      <c r="B91" s="15"/>
      <c r="C91" s="7"/>
      <c r="D91" s="4">
        <v>742114</v>
      </c>
      <c r="E91" s="4"/>
      <c r="F91" s="4" t="s">
        <v>267</v>
      </c>
      <c r="G91" s="14">
        <v>685766.76</v>
      </c>
      <c r="H91" s="61">
        <v>29500</v>
      </c>
      <c r="I91" s="14">
        <v>390000</v>
      </c>
      <c r="J91" s="14">
        <v>400000</v>
      </c>
      <c r="K91" s="144">
        <f t="shared" si="3"/>
        <v>4.301754141597647</v>
      </c>
      <c r="L91" s="144">
        <f t="shared" si="4"/>
        <v>102.56410256410255</v>
      </c>
      <c r="M91" s="32"/>
      <c r="N91" s="32"/>
      <c r="O91" s="32"/>
      <c r="P91" s="32"/>
      <c r="R91" s="49"/>
    </row>
    <row r="92" spans="1:18" ht="11.25" customHeight="1">
      <c r="A92" s="1"/>
      <c r="B92" s="16">
        <v>811000</v>
      </c>
      <c r="C92" s="11"/>
      <c r="D92" s="7"/>
      <c r="E92" s="7"/>
      <c r="F92" s="11" t="s">
        <v>220</v>
      </c>
      <c r="G92" s="22">
        <f>SUM(G93)</f>
        <v>1610</v>
      </c>
      <c r="H92" s="184">
        <f>SUM(H93)</f>
        <v>0</v>
      </c>
      <c r="I92" s="22">
        <f>SUM(I93)</f>
        <v>65000</v>
      </c>
      <c r="J92" s="22">
        <f>SUM(J93)</f>
        <v>100000</v>
      </c>
      <c r="K92" s="144">
        <f t="shared" si="3"/>
        <v>0</v>
      </c>
      <c r="L92" s="144">
        <f t="shared" si="4"/>
        <v>153.84615384615387</v>
      </c>
      <c r="M92" s="32"/>
      <c r="N92" s="32"/>
      <c r="O92" s="32"/>
      <c r="P92" s="32"/>
      <c r="R92" s="49"/>
    </row>
    <row r="93" spans="1:18" ht="9.75" customHeight="1">
      <c r="A93" s="1"/>
      <c r="B93" s="15"/>
      <c r="C93" s="7"/>
      <c r="D93" s="4">
        <v>811100</v>
      </c>
      <c r="E93" s="4"/>
      <c r="F93" s="4" t="s">
        <v>52</v>
      </c>
      <c r="G93" s="14">
        <v>1610</v>
      </c>
      <c r="H93" s="61">
        <v>0</v>
      </c>
      <c r="I93" s="14">
        <v>65000</v>
      </c>
      <c r="J93" s="14">
        <v>100000</v>
      </c>
      <c r="K93" s="144">
        <f t="shared" si="3"/>
        <v>0</v>
      </c>
      <c r="L93" s="144">
        <f t="shared" si="4"/>
        <v>153.84615384615387</v>
      </c>
      <c r="M93" s="32"/>
      <c r="N93" s="32"/>
      <c r="O93" s="32"/>
      <c r="P93" s="32"/>
      <c r="R93" s="49"/>
    </row>
    <row r="94" spans="1:18" ht="11.25" customHeight="1">
      <c r="A94" s="1"/>
      <c r="B94" s="43"/>
      <c r="C94" s="51"/>
      <c r="D94" s="51"/>
      <c r="E94" s="51"/>
      <c r="F94" s="8" t="s">
        <v>210</v>
      </c>
      <c r="G94" s="52">
        <f>SUM(G8+G51+G82+G92+G87)</f>
        <v>3969222.9299999997</v>
      </c>
      <c r="H94" s="52">
        <f>SUM(H8+H51+H82+H92+H87)</f>
        <v>1347646.12</v>
      </c>
      <c r="I94" s="52">
        <f>SUM(I8+I51+I82+I92+I87)</f>
        <v>3660000</v>
      </c>
      <c r="J94" s="52">
        <f>SUM(J8+J51+J82+J92+J87)</f>
        <v>3562000</v>
      </c>
      <c r="K94" s="144">
        <f t="shared" si="3"/>
        <v>33.95239178465595</v>
      </c>
      <c r="L94" s="144">
        <f t="shared" si="4"/>
        <v>97.3224043715847</v>
      </c>
      <c r="M94" s="32"/>
      <c r="N94" s="32"/>
      <c r="O94" s="32"/>
      <c r="P94" s="32"/>
      <c r="R94" s="49"/>
    </row>
    <row r="95" spans="1:18" ht="11.25" customHeight="1">
      <c r="A95" s="1"/>
      <c r="B95" s="43"/>
      <c r="C95" s="51"/>
      <c r="D95" s="7">
        <v>814200</v>
      </c>
      <c r="E95" s="51"/>
      <c r="F95" s="8" t="s">
        <v>370</v>
      </c>
      <c r="G95" s="52">
        <v>201709.46</v>
      </c>
      <c r="H95" s="52">
        <v>90550.26</v>
      </c>
      <c r="I95" s="52">
        <v>250000</v>
      </c>
      <c r="J95" s="52">
        <v>0</v>
      </c>
      <c r="K95" s="144">
        <v>0</v>
      </c>
      <c r="L95" s="144">
        <f t="shared" si="4"/>
        <v>0</v>
      </c>
      <c r="M95" s="32"/>
      <c r="N95" s="32"/>
      <c r="O95" s="32"/>
      <c r="P95" s="32"/>
      <c r="R95" s="49"/>
    </row>
    <row r="96" spans="1:16" ht="11.25" customHeight="1">
      <c r="A96" s="1"/>
      <c r="B96" s="43"/>
      <c r="C96" s="51"/>
      <c r="D96" s="4">
        <v>590000</v>
      </c>
      <c r="E96" s="51"/>
      <c r="F96" s="8" t="s">
        <v>364</v>
      </c>
      <c r="G96" s="168">
        <v>0</v>
      </c>
      <c r="H96" s="52">
        <v>0</v>
      </c>
      <c r="I96" s="168">
        <v>90000</v>
      </c>
      <c r="J96" s="168">
        <v>88000</v>
      </c>
      <c r="K96" s="144">
        <v>0</v>
      </c>
      <c r="L96" s="144">
        <f t="shared" si="4"/>
        <v>97.77777777777777</v>
      </c>
      <c r="M96" s="32"/>
      <c r="N96" s="32"/>
      <c r="O96" s="32"/>
      <c r="P96" s="32"/>
    </row>
    <row r="97" spans="1:16" ht="11.25" customHeight="1">
      <c r="A97" s="1"/>
      <c r="B97" s="43"/>
      <c r="C97" s="51"/>
      <c r="D97" s="51"/>
      <c r="E97" s="51"/>
      <c r="F97" s="8" t="s">
        <v>211</v>
      </c>
      <c r="G97" s="168">
        <f>SUM(G94+G96+G95)</f>
        <v>4170932.3899999997</v>
      </c>
      <c r="H97" s="168">
        <f>SUM(H94+H96+H95)</f>
        <v>1438196.3800000001</v>
      </c>
      <c r="I97" s="168">
        <f>SUM(I94+I96+I95)</f>
        <v>4000000</v>
      </c>
      <c r="J97" s="168">
        <f>SUM(J94+J96+J95)</f>
        <v>3650000</v>
      </c>
      <c r="K97" s="144">
        <f t="shared" si="3"/>
        <v>34.48141196074388</v>
      </c>
      <c r="L97" s="144">
        <f t="shared" si="4"/>
        <v>91.25</v>
      </c>
      <c r="M97" s="32"/>
      <c r="N97" s="32"/>
      <c r="O97" s="32"/>
      <c r="P97" s="32"/>
    </row>
    <row r="98" spans="1:16" ht="11.25" customHeight="1">
      <c r="A98" s="1"/>
      <c r="B98" s="53"/>
      <c r="C98" s="53"/>
      <c r="D98" s="53"/>
      <c r="E98" s="53"/>
      <c r="F98" s="54"/>
      <c r="G98" s="55"/>
      <c r="H98" s="55"/>
      <c r="I98" s="55"/>
      <c r="J98" s="55"/>
      <c r="K98" s="41"/>
      <c r="L98" s="41"/>
      <c r="M98" s="32"/>
      <c r="N98" s="32"/>
      <c r="O98" s="32"/>
      <c r="P98" s="32"/>
    </row>
    <row r="99" spans="1:16" ht="11.25" customHeight="1">
      <c r="A99" s="1"/>
      <c r="B99" s="53"/>
      <c r="C99" s="53"/>
      <c r="D99" s="53"/>
      <c r="E99" s="53"/>
      <c r="F99" s="54"/>
      <c r="G99" s="55"/>
      <c r="H99" s="55"/>
      <c r="I99" s="55"/>
      <c r="J99" s="55"/>
      <c r="K99" s="41"/>
      <c r="L99" s="41"/>
      <c r="M99" s="32"/>
      <c r="N99" s="32"/>
      <c r="O99" s="32"/>
      <c r="P99" s="32"/>
    </row>
    <row r="100" spans="1:16" ht="11.25" customHeight="1">
      <c r="A100" s="1"/>
      <c r="B100" s="53"/>
      <c r="C100" s="53"/>
      <c r="D100" s="53"/>
      <c r="E100" s="53"/>
      <c r="F100" s="54"/>
      <c r="G100" s="55"/>
      <c r="H100" s="55"/>
      <c r="I100" s="55"/>
      <c r="J100" s="55"/>
      <c r="K100" s="41"/>
      <c r="L100" s="41"/>
      <c r="M100" s="32"/>
      <c r="N100" s="32"/>
      <c r="O100" s="32"/>
      <c r="P100" s="32"/>
    </row>
    <row r="101" spans="1:16" ht="11.25" customHeight="1">
      <c r="A101" s="1"/>
      <c r="B101" s="53"/>
      <c r="C101" s="53"/>
      <c r="D101" s="53"/>
      <c r="E101" s="53"/>
      <c r="F101" s="54"/>
      <c r="G101" s="55"/>
      <c r="H101" s="55"/>
      <c r="I101" s="55"/>
      <c r="J101" s="55"/>
      <c r="K101" s="41"/>
      <c r="L101" s="41"/>
      <c r="M101" s="32"/>
      <c r="N101" s="32"/>
      <c r="O101" s="32"/>
      <c r="P101" s="32"/>
    </row>
    <row r="102" spans="1:16" ht="11.25" customHeight="1">
      <c r="A102" s="1"/>
      <c r="B102" s="213" t="s">
        <v>53</v>
      </c>
      <c r="C102" s="213"/>
      <c r="D102" s="213"/>
      <c r="E102" s="56"/>
      <c r="F102" s="214"/>
      <c r="G102" s="214"/>
      <c r="H102" s="214"/>
      <c r="I102" s="214"/>
      <c r="J102" s="214"/>
      <c r="K102" s="214"/>
      <c r="L102" s="214"/>
      <c r="M102" s="32"/>
      <c r="N102" s="32"/>
      <c r="O102" s="32"/>
      <c r="P102" s="32"/>
    </row>
    <row r="103" spans="1:16" ht="11.25" customHeight="1">
      <c r="A103" s="126"/>
      <c r="B103" s="199" t="s">
        <v>54</v>
      </c>
      <c r="C103" s="200"/>
      <c r="D103" s="200"/>
      <c r="E103" s="113"/>
      <c r="F103" s="203" t="s">
        <v>55</v>
      </c>
      <c r="G103" s="121" t="s">
        <v>319</v>
      </c>
      <c r="H103" s="121" t="s">
        <v>302</v>
      </c>
      <c r="I103" s="121" t="s">
        <v>382</v>
      </c>
      <c r="J103" s="121" t="s">
        <v>382</v>
      </c>
      <c r="K103" s="122" t="s">
        <v>3</v>
      </c>
      <c r="L103" s="26" t="s">
        <v>3</v>
      </c>
      <c r="M103" s="32"/>
      <c r="N103" s="32"/>
      <c r="O103" s="32"/>
      <c r="P103" s="32"/>
    </row>
    <row r="104" spans="1:16" ht="11.25" customHeight="1">
      <c r="A104" s="127"/>
      <c r="B104" s="201"/>
      <c r="C104" s="202"/>
      <c r="D104" s="202"/>
      <c r="E104" s="11"/>
      <c r="F104" s="204"/>
      <c r="G104" s="5">
        <v>2020</v>
      </c>
      <c r="H104" s="5" t="s">
        <v>405</v>
      </c>
      <c r="I104" s="5">
        <v>2021</v>
      </c>
      <c r="J104" s="5">
        <v>2022</v>
      </c>
      <c r="K104" s="123" t="s">
        <v>378</v>
      </c>
      <c r="L104" s="105" t="s">
        <v>419</v>
      </c>
      <c r="M104" s="32"/>
      <c r="N104" s="32"/>
      <c r="O104" s="32"/>
      <c r="P104" s="32"/>
    </row>
    <row r="105" spans="1:16" ht="11.25" customHeight="1">
      <c r="A105" s="23">
        <v>1</v>
      </c>
      <c r="B105" s="209">
        <v>2</v>
      </c>
      <c r="C105" s="210"/>
      <c r="D105" s="211"/>
      <c r="E105" s="124"/>
      <c r="F105" s="124">
        <v>3</v>
      </c>
      <c r="G105" s="125">
        <v>4</v>
      </c>
      <c r="H105" s="125">
        <v>5</v>
      </c>
      <c r="I105" s="125">
        <v>6</v>
      </c>
      <c r="J105" s="125">
        <v>7</v>
      </c>
      <c r="K105" s="125">
        <v>8</v>
      </c>
      <c r="L105" s="125">
        <v>9</v>
      </c>
      <c r="M105" s="32"/>
      <c r="N105" s="32"/>
      <c r="O105" s="32"/>
      <c r="P105" s="32"/>
    </row>
    <row r="106" spans="1:16" ht="11.25" customHeight="1">
      <c r="A106" s="126"/>
      <c r="B106" s="16">
        <v>610000</v>
      </c>
      <c r="C106" s="11"/>
      <c r="D106" s="7"/>
      <c r="E106" s="7"/>
      <c r="F106" s="11" t="s">
        <v>56</v>
      </c>
      <c r="G106" s="9">
        <f>SUM(G107+G111+G112)</f>
        <v>920629.8900000001</v>
      </c>
      <c r="H106" s="9">
        <f>SUM(H107+H111+H112)</f>
        <v>453701.57</v>
      </c>
      <c r="I106" s="9">
        <f>SUM(I107+I111+I112)</f>
        <v>1004000</v>
      </c>
      <c r="J106" s="9">
        <f>SUM(J107+J111+J112)</f>
        <v>1073000</v>
      </c>
      <c r="K106" s="144">
        <f aca="true" t="shared" si="5" ref="K106:K142">SUM(SUM(H106/G106))*100</f>
        <v>49.28164672124646</v>
      </c>
      <c r="L106" s="144">
        <f aca="true" t="shared" si="6" ref="L106:L142">SUM(SUM(J106/I106))*100</f>
        <v>106.87250996015936</v>
      </c>
      <c r="M106" s="32"/>
      <c r="N106" s="32"/>
      <c r="O106" s="32"/>
      <c r="P106" s="32"/>
    </row>
    <row r="107" spans="1:16" ht="11.25" customHeight="1">
      <c r="A107" s="127"/>
      <c r="B107" s="16">
        <v>611000</v>
      </c>
      <c r="C107" s="11"/>
      <c r="D107" s="7"/>
      <c r="E107" s="7"/>
      <c r="F107" s="11" t="s">
        <v>57</v>
      </c>
      <c r="G107" s="9">
        <f>SUM(G108:G110)</f>
        <v>620739.31</v>
      </c>
      <c r="H107" s="9">
        <f>SUM(H108:H110)</f>
        <v>299432.36</v>
      </c>
      <c r="I107" s="9">
        <f>SUM(I108:I110)</f>
        <v>673000</v>
      </c>
      <c r="J107" s="9">
        <f>SUM(J108:J110)</f>
        <v>712000</v>
      </c>
      <c r="K107" s="144">
        <f t="shared" si="5"/>
        <v>48.238021207324536</v>
      </c>
      <c r="L107" s="144">
        <f t="shared" si="6"/>
        <v>105.79494799405647</v>
      </c>
      <c r="M107" s="32"/>
      <c r="N107" s="32"/>
      <c r="O107" s="32"/>
      <c r="P107" s="32"/>
    </row>
    <row r="108" spans="1:16" ht="11.25" customHeight="1">
      <c r="A108" s="83"/>
      <c r="B108" s="59"/>
      <c r="C108" s="60"/>
      <c r="D108" s="3">
        <v>611000</v>
      </c>
      <c r="E108" s="3"/>
      <c r="F108" s="3" t="s">
        <v>58</v>
      </c>
      <c r="G108" s="61">
        <f>SUM(G207+G225+G245+G261+G271+G294)</f>
        <v>547945.51</v>
      </c>
      <c r="H108" s="61">
        <f>SUM(H207+H225+H245+H261+H271+H294)</f>
        <v>268881.36</v>
      </c>
      <c r="I108" s="61">
        <f>SUM(I207+I225+I245+I261+I271+I294)</f>
        <v>580000</v>
      </c>
      <c r="J108" s="61">
        <f>SUM(J207+J225+J245+J261+J271+J283+J294)</f>
        <v>607000</v>
      </c>
      <c r="K108" s="144">
        <f t="shared" si="5"/>
        <v>49.070820928891266</v>
      </c>
      <c r="L108" s="144">
        <f t="shared" si="6"/>
        <v>104.6551724137931</v>
      </c>
      <c r="M108" s="32"/>
      <c r="N108" s="32"/>
      <c r="O108" s="32"/>
      <c r="P108" s="32"/>
    </row>
    <row r="109" spans="1:16" ht="11.25" customHeight="1">
      <c r="A109" s="58"/>
      <c r="B109" s="43"/>
      <c r="C109" s="51"/>
      <c r="D109" s="62">
        <v>611200</v>
      </c>
      <c r="E109" s="62"/>
      <c r="F109" s="62" t="s">
        <v>59</v>
      </c>
      <c r="G109" s="61">
        <f>SUM(G208+G226+G246+G272+G262+G295)</f>
        <v>72793.8</v>
      </c>
      <c r="H109" s="61">
        <f>SUM(H208+H226+H246+H272+H262+H295)</f>
        <v>30551</v>
      </c>
      <c r="I109" s="61">
        <f>SUM(I208+I226+I246+I272+I262+I295)</f>
        <v>93000</v>
      </c>
      <c r="J109" s="61">
        <f>SUM(J208+J226+J246+J272+J262+J284+J295)</f>
        <v>105000</v>
      </c>
      <c r="K109" s="144">
        <f t="shared" si="5"/>
        <v>41.96923364352458</v>
      </c>
      <c r="L109" s="144">
        <f t="shared" si="6"/>
        <v>112.90322580645163</v>
      </c>
      <c r="M109" s="32"/>
      <c r="N109" s="32"/>
      <c r="O109" s="32"/>
      <c r="P109" s="32"/>
    </row>
    <row r="110" spans="1:16" ht="11.25" customHeight="1">
      <c r="A110" s="58"/>
      <c r="B110" s="15"/>
      <c r="C110" s="7"/>
      <c r="D110" s="4"/>
      <c r="E110" s="4"/>
      <c r="F110" s="4"/>
      <c r="G110" s="61">
        <v>0</v>
      </c>
      <c r="H110" s="61">
        <v>0</v>
      </c>
      <c r="I110" s="61">
        <v>0</v>
      </c>
      <c r="J110" s="61">
        <v>0</v>
      </c>
      <c r="K110" s="144">
        <v>0</v>
      </c>
      <c r="L110" s="144">
        <v>0</v>
      </c>
      <c r="M110" s="32"/>
      <c r="N110" s="32"/>
      <c r="O110" s="32"/>
      <c r="P110" s="32"/>
    </row>
    <row r="111" spans="1:16" ht="11.25" customHeight="1">
      <c r="A111" s="58"/>
      <c r="B111" s="16">
        <v>612000</v>
      </c>
      <c r="C111" s="11"/>
      <c r="D111" s="4">
        <v>612000</v>
      </c>
      <c r="E111" s="4"/>
      <c r="F111" s="11" t="s">
        <v>60</v>
      </c>
      <c r="G111" s="44">
        <f>SUM(G209+G227+G247+G273+G263+G296)</f>
        <v>57534.06</v>
      </c>
      <c r="H111" s="44">
        <f>SUM(H209+H227+H247+H273+H263+H296)</f>
        <v>28232.590000000004</v>
      </c>
      <c r="I111" s="44">
        <f>SUM(I209+I227+I247+I273+I263+I296)</f>
        <v>62000</v>
      </c>
      <c r="J111" s="44">
        <f>SUM(J209+J227+J247+J273+J263+J285+J296)</f>
        <v>64600</v>
      </c>
      <c r="K111" s="144">
        <f t="shared" si="5"/>
        <v>49.07108936862791</v>
      </c>
      <c r="L111" s="144">
        <f t="shared" si="6"/>
        <v>104.19354838709678</v>
      </c>
      <c r="M111" s="32"/>
      <c r="N111" s="32"/>
      <c r="O111" s="32"/>
      <c r="P111" s="32"/>
    </row>
    <row r="112" spans="1:16" ht="11.25" customHeight="1">
      <c r="A112" s="58"/>
      <c r="B112" s="16">
        <v>613000</v>
      </c>
      <c r="C112" s="11"/>
      <c r="D112" s="7"/>
      <c r="E112" s="7"/>
      <c r="F112" s="11" t="s">
        <v>61</v>
      </c>
      <c r="G112" s="9">
        <f>SUM(G113:G123)</f>
        <v>242356.52000000002</v>
      </c>
      <c r="H112" s="9">
        <f>SUM(H113:H123)</f>
        <v>126036.62</v>
      </c>
      <c r="I112" s="9">
        <f>SUM(I113:I123)</f>
        <v>269000</v>
      </c>
      <c r="J112" s="9">
        <f>SUM(J113:J123)</f>
        <v>296400</v>
      </c>
      <c r="K112" s="144">
        <f t="shared" si="5"/>
        <v>52.004633504392615</v>
      </c>
      <c r="L112" s="144">
        <f t="shared" si="6"/>
        <v>110.18587360594796</v>
      </c>
      <c r="M112" s="32"/>
      <c r="N112" s="32"/>
      <c r="O112" s="32"/>
      <c r="P112" s="32"/>
    </row>
    <row r="113" spans="1:16" ht="11.25" customHeight="1">
      <c r="A113" s="23"/>
      <c r="B113" s="15"/>
      <c r="C113" s="7"/>
      <c r="D113" s="4">
        <v>613100</v>
      </c>
      <c r="E113" s="4"/>
      <c r="F113" s="4" t="s">
        <v>62</v>
      </c>
      <c r="G113" s="61">
        <f>SUM(G228+G248+G210+G274+G264+G297)</f>
        <v>159.42</v>
      </c>
      <c r="H113" s="61">
        <f>SUM(H228+H248+H210+H274+H264+H297)</f>
        <v>90</v>
      </c>
      <c r="I113" s="61">
        <f>SUM(I228+I248+I210+I274+I264+I297)</f>
        <v>1800</v>
      </c>
      <c r="J113" s="61">
        <f>SUM(J228+J248+J210+J274+J264+J286+J297)</f>
        <v>1700</v>
      </c>
      <c r="K113" s="144">
        <f t="shared" si="5"/>
        <v>56.454648099360185</v>
      </c>
      <c r="L113" s="144">
        <f t="shared" si="6"/>
        <v>94.44444444444444</v>
      </c>
      <c r="M113" s="32"/>
      <c r="N113" s="32"/>
      <c r="O113" s="32"/>
      <c r="P113" s="32"/>
    </row>
    <row r="114" spans="1:16" ht="11.25" customHeight="1">
      <c r="A114" s="23"/>
      <c r="B114" s="15"/>
      <c r="C114" s="7"/>
      <c r="D114" s="4">
        <v>613200</v>
      </c>
      <c r="E114" s="4"/>
      <c r="F114" s="4" t="s">
        <v>63</v>
      </c>
      <c r="G114" s="61">
        <f>SUM(G275+G249)</f>
        <v>12544.16</v>
      </c>
      <c r="H114" s="61">
        <f>SUM(H275+H249)</f>
        <v>6661.6</v>
      </c>
      <c r="I114" s="61">
        <f>SUM(I275+I249)</f>
        <v>18000</v>
      </c>
      <c r="J114" s="61">
        <f>SUM(J275+J249)</f>
        <v>16000</v>
      </c>
      <c r="K114" s="144">
        <f t="shared" si="5"/>
        <v>53.10518998482162</v>
      </c>
      <c r="L114" s="144">
        <f t="shared" si="6"/>
        <v>88.88888888888889</v>
      </c>
      <c r="M114" s="32"/>
      <c r="N114" s="32"/>
      <c r="O114" s="32"/>
      <c r="P114" s="32"/>
    </row>
    <row r="115" spans="1:16" ht="11.25" customHeight="1">
      <c r="A115" s="23"/>
      <c r="B115" s="15"/>
      <c r="C115" s="7"/>
      <c r="D115" s="4">
        <v>613300</v>
      </c>
      <c r="E115" s="4"/>
      <c r="F115" s="4" t="s">
        <v>64</v>
      </c>
      <c r="G115" s="61">
        <f>SUM(G229+G276+G277+G250+G265)</f>
        <v>25904.519999999997</v>
      </c>
      <c r="H115" s="61">
        <f>SUM(H229+H276+H277+H250+H265)</f>
        <v>15081.81</v>
      </c>
      <c r="I115" s="61">
        <f>SUM(I229+I276+I277+I250+I265)</f>
        <v>27800</v>
      </c>
      <c r="J115" s="61">
        <f>SUM(J229+J276+J277+J250+J265)</f>
        <v>27900</v>
      </c>
      <c r="K115" s="144">
        <f t="shared" si="5"/>
        <v>58.220766105683495</v>
      </c>
      <c r="L115" s="144">
        <f t="shared" si="6"/>
        <v>100.35971223021582</v>
      </c>
      <c r="M115" s="32"/>
      <c r="N115" s="32"/>
      <c r="O115" s="32"/>
      <c r="P115" s="32"/>
    </row>
    <row r="116" spans="1:16" ht="11.25" customHeight="1">
      <c r="A116" s="23"/>
      <c r="B116" s="15"/>
      <c r="C116" s="7"/>
      <c r="D116" s="4">
        <v>613300</v>
      </c>
      <c r="E116" s="4"/>
      <c r="F116" s="4" t="s">
        <v>65</v>
      </c>
      <c r="G116" s="14">
        <f>SUM((G211+G230))</f>
        <v>799</v>
      </c>
      <c r="H116" s="14">
        <f>SUM((H211+H230))</f>
        <v>44.65</v>
      </c>
      <c r="I116" s="14">
        <f>SUM((I211+I230))</f>
        <v>1750</v>
      </c>
      <c r="J116" s="14">
        <f>SUM((J211+J230))</f>
        <v>1800</v>
      </c>
      <c r="K116" s="144">
        <f t="shared" si="5"/>
        <v>5.588235294117647</v>
      </c>
      <c r="L116" s="144">
        <f t="shared" si="6"/>
        <v>102.85714285714285</v>
      </c>
      <c r="M116" s="32"/>
      <c r="N116" s="32"/>
      <c r="O116" s="32"/>
      <c r="P116" s="32"/>
    </row>
    <row r="117" spans="1:16" ht="11.25" customHeight="1">
      <c r="A117" s="23"/>
      <c r="B117" s="15"/>
      <c r="C117" s="7"/>
      <c r="D117" s="4">
        <v>613400</v>
      </c>
      <c r="E117" s="4"/>
      <c r="F117" s="4" t="s">
        <v>66</v>
      </c>
      <c r="G117" s="61">
        <f>SUM(G212+G231+G251+G278+G266+G298)</f>
        <v>7887.75</v>
      </c>
      <c r="H117" s="61">
        <f>SUM(H212+H231+H251+H278+H266+H298)</f>
        <v>4172.06</v>
      </c>
      <c r="I117" s="61">
        <f>SUM(I212+I231+I251+I278+I266+I298)</f>
        <v>11700</v>
      </c>
      <c r="J117" s="61">
        <f>SUM(J212+J231+J251+J278+J266+J287+J298)</f>
        <v>10400</v>
      </c>
      <c r="K117" s="144">
        <f t="shared" si="5"/>
        <v>52.89290355297772</v>
      </c>
      <c r="L117" s="144">
        <f t="shared" si="6"/>
        <v>88.88888888888889</v>
      </c>
      <c r="M117" s="32"/>
      <c r="N117" s="32"/>
      <c r="O117" s="32"/>
      <c r="P117" s="32"/>
    </row>
    <row r="118" spans="1:16" ht="11.25" customHeight="1">
      <c r="A118" s="23"/>
      <c r="B118" s="15"/>
      <c r="C118" s="7"/>
      <c r="D118" s="4">
        <v>613500</v>
      </c>
      <c r="E118" s="4"/>
      <c r="F118" s="4" t="s">
        <v>67</v>
      </c>
      <c r="G118" s="61">
        <f>SUM(G213+G232)</f>
        <v>1996.46</v>
      </c>
      <c r="H118" s="61">
        <f>SUM(H213+H232)</f>
        <v>1033.36</v>
      </c>
      <c r="I118" s="61">
        <f>SUM(I213+I232)</f>
        <v>5000</v>
      </c>
      <c r="J118" s="61">
        <f>SUM(J213+J232)</f>
        <v>4000</v>
      </c>
      <c r="K118" s="144">
        <f t="shared" si="5"/>
        <v>51.75961451769632</v>
      </c>
      <c r="L118" s="144">
        <f t="shared" si="6"/>
        <v>80</v>
      </c>
      <c r="M118" s="32"/>
      <c r="N118" s="32"/>
      <c r="O118" s="32"/>
      <c r="P118" s="32"/>
    </row>
    <row r="119" spans="1:16" ht="11.25" customHeight="1">
      <c r="A119" s="23"/>
      <c r="B119" s="15"/>
      <c r="C119" s="7"/>
      <c r="D119" s="4">
        <v>613600</v>
      </c>
      <c r="E119" s="4"/>
      <c r="F119" s="4" t="s">
        <v>292</v>
      </c>
      <c r="G119" s="14">
        <v>0</v>
      </c>
      <c r="H119" s="14">
        <f>SUM(SUM(H233))</f>
        <v>0</v>
      </c>
      <c r="I119" s="14">
        <v>0</v>
      </c>
      <c r="J119" s="14">
        <v>0</v>
      </c>
      <c r="K119" s="144">
        <v>0</v>
      </c>
      <c r="L119" s="144">
        <v>0</v>
      </c>
      <c r="M119" s="32"/>
      <c r="N119" s="32"/>
      <c r="O119" s="32"/>
      <c r="P119" s="32"/>
    </row>
    <row r="120" spans="1:16" ht="11.25" customHeight="1">
      <c r="A120" s="23"/>
      <c r="B120" s="15"/>
      <c r="C120" s="7"/>
      <c r="D120" s="4">
        <v>613700</v>
      </c>
      <c r="E120" s="4"/>
      <c r="F120" s="4" t="s">
        <v>259</v>
      </c>
      <c r="G120" s="61">
        <f>SUM(G214+G234+G252+G279+G267)</f>
        <v>90976.98000000001</v>
      </c>
      <c r="H120" s="61">
        <f>SUM(H214+H234+H252+H279+H267)</f>
        <v>54002.530000000006</v>
      </c>
      <c r="I120" s="61">
        <f>SUM(I214+I234+I252+I279+I267)</f>
        <v>104850</v>
      </c>
      <c r="J120" s="61">
        <f>SUM(J214+J234+J252+J279+J267)</f>
        <v>104800</v>
      </c>
      <c r="K120" s="144">
        <f t="shared" si="5"/>
        <v>59.358455292756474</v>
      </c>
      <c r="L120" s="144">
        <f t="shared" si="6"/>
        <v>99.95231282784931</v>
      </c>
      <c r="M120" s="32"/>
      <c r="N120" s="32"/>
      <c r="O120" s="32"/>
      <c r="P120" s="32"/>
    </row>
    <row r="121" spans="1:16" ht="11.25" customHeight="1">
      <c r="A121" s="23"/>
      <c r="B121" s="15"/>
      <c r="C121" s="7"/>
      <c r="D121" s="4">
        <v>613800</v>
      </c>
      <c r="E121" s="4"/>
      <c r="F121" s="4" t="s">
        <v>68</v>
      </c>
      <c r="G121" s="61">
        <f>SUM(G235+G215+G256)</f>
        <v>2969.41</v>
      </c>
      <c r="H121" s="61">
        <f>SUM(H235+H215+H256)</f>
        <v>1706.65</v>
      </c>
      <c r="I121" s="61">
        <f>SUM(I235+I215+I256)</f>
        <v>3600</v>
      </c>
      <c r="J121" s="61">
        <f>SUM(J235+J215+J256)</f>
        <v>3700</v>
      </c>
      <c r="K121" s="144">
        <f t="shared" si="5"/>
        <v>57.474380432476494</v>
      </c>
      <c r="L121" s="144">
        <f t="shared" si="6"/>
        <v>102.77777777777777</v>
      </c>
      <c r="M121" s="32"/>
      <c r="N121" s="32"/>
      <c r="O121" s="32"/>
      <c r="P121" s="32"/>
    </row>
    <row r="122" spans="1:16" ht="11.25" customHeight="1">
      <c r="A122" s="23"/>
      <c r="B122" s="15"/>
      <c r="C122" s="7"/>
      <c r="D122" s="4">
        <v>613900</v>
      </c>
      <c r="E122" s="4"/>
      <c r="F122" s="4" t="s">
        <v>69</v>
      </c>
      <c r="G122" s="61">
        <f>SUM(G216+G236+G257+G280+G268+G299+G237+G238+G240+G239)</f>
        <v>99118.82</v>
      </c>
      <c r="H122" s="61">
        <f>SUM(H216+H236+H257+H280+H268+H299+H237+H238+H240+H239)</f>
        <v>43243.96</v>
      </c>
      <c r="I122" s="61">
        <f>SUM(I216+I236+I257+I280+I268+I299+I237+I238+I240+I239)</f>
        <v>94500</v>
      </c>
      <c r="J122" s="61">
        <f>SUM(J216+J236+J257+J280+J268+J299+J237+J238+J240+J239+J288)</f>
        <v>126100</v>
      </c>
      <c r="K122" s="144">
        <f t="shared" si="5"/>
        <v>43.62840477721587</v>
      </c>
      <c r="L122" s="144">
        <f t="shared" si="6"/>
        <v>133.43915343915344</v>
      </c>
      <c r="M122" s="32"/>
      <c r="N122" s="32"/>
      <c r="O122" s="32"/>
      <c r="P122" s="32"/>
    </row>
    <row r="123" spans="1:16" ht="11.25" customHeight="1">
      <c r="A123" s="23"/>
      <c r="B123" s="15"/>
      <c r="C123" s="7"/>
      <c r="D123" s="4"/>
      <c r="E123" s="4"/>
      <c r="F123" s="4"/>
      <c r="G123" s="14"/>
      <c r="H123" s="14"/>
      <c r="I123" s="14"/>
      <c r="J123" s="14"/>
      <c r="K123" s="144"/>
      <c r="L123" s="144"/>
      <c r="M123" s="32"/>
      <c r="N123" s="32"/>
      <c r="O123" s="32"/>
      <c r="P123" s="32"/>
    </row>
    <row r="124" spans="1:16" ht="11.25" customHeight="1">
      <c r="A124" s="23"/>
      <c r="B124" s="16">
        <v>614000</v>
      </c>
      <c r="C124" s="11"/>
      <c r="D124" s="7"/>
      <c r="E124" s="7"/>
      <c r="F124" s="11" t="s">
        <v>70</v>
      </c>
      <c r="G124" s="9">
        <f>SUM(G125:G168)-G147</f>
        <v>986913.34</v>
      </c>
      <c r="H124" s="9">
        <f>SUM(H125:H168)-H147</f>
        <v>373004.13999999996</v>
      </c>
      <c r="I124" s="9">
        <f>SUM(I125:I168)-I147</f>
        <v>1015000</v>
      </c>
      <c r="J124" s="9">
        <f>SUM(J125:J168)-J147</f>
        <v>1012000</v>
      </c>
      <c r="K124" s="144">
        <f t="shared" si="5"/>
        <v>37.79502463711758</v>
      </c>
      <c r="L124" s="144">
        <f t="shared" si="6"/>
        <v>99.70443349753695</v>
      </c>
      <c r="M124" s="32"/>
      <c r="N124" s="32"/>
      <c r="O124" s="32"/>
      <c r="P124" s="32"/>
    </row>
    <row r="125" spans="1:16" ht="11.25" customHeight="1">
      <c r="A125" s="23"/>
      <c r="B125" s="15"/>
      <c r="C125" s="7"/>
      <c r="D125" s="4">
        <v>614100</v>
      </c>
      <c r="E125" s="4"/>
      <c r="F125" s="4" t="s">
        <v>71</v>
      </c>
      <c r="G125" s="46">
        <v>10800</v>
      </c>
      <c r="H125" s="66">
        <v>5400</v>
      </c>
      <c r="I125" s="46">
        <v>10800</v>
      </c>
      <c r="J125" s="46">
        <v>10800</v>
      </c>
      <c r="K125" s="144">
        <f t="shared" si="5"/>
        <v>50</v>
      </c>
      <c r="L125" s="144">
        <f t="shared" si="6"/>
        <v>100</v>
      </c>
      <c r="M125" s="32"/>
      <c r="N125" s="32"/>
      <c r="O125" s="32"/>
      <c r="P125" s="32"/>
    </row>
    <row r="126" spans="1:16" ht="11.25" customHeight="1">
      <c r="A126" s="23"/>
      <c r="B126" s="15"/>
      <c r="C126" s="7"/>
      <c r="D126" s="4">
        <v>614100</v>
      </c>
      <c r="E126" s="4"/>
      <c r="F126" s="4" t="s">
        <v>72</v>
      </c>
      <c r="G126" s="46">
        <v>0</v>
      </c>
      <c r="H126" s="66">
        <v>0</v>
      </c>
      <c r="I126" s="46">
        <v>0</v>
      </c>
      <c r="J126" s="46">
        <v>0</v>
      </c>
      <c r="K126" s="144">
        <v>0</v>
      </c>
      <c r="L126" s="144">
        <v>0</v>
      </c>
      <c r="M126" s="32"/>
      <c r="N126" s="32"/>
      <c r="O126" s="32"/>
      <c r="P126" s="32"/>
    </row>
    <row r="127" spans="1:16" ht="11.25" customHeight="1">
      <c r="A127" s="23"/>
      <c r="B127" s="15"/>
      <c r="C127" s="7"/>
      <c r="D127" s="4">
        <v>614100</v>
      </c>
      <c r="E127" s="4"/>
      <c r="F127" s="4" t="s">
        <v>73</v>
      </c>
      <c r="G127" s="46">
        <v>16500</v>
      </c>
      <c r="H127" s="66">
        <v>8250</v>
      </c>
      <c r="I127" s="46">
        <v>16500</v>
      </c>
      <c r="J127" s="46">
        <v>16500</v>
      </c>
      <c r="K127" s="144">
        <f t="shared" si="5"/>
        <v>50</v>
      </c>
      <c r="L127" s="144">
        <f t="shared" si="6"/>
        <v>100</v>
      </c>
      <c r="M127" s="32"/>
      <c r="N127" s="32"/>
      <c r="O127" s="32"/>
      <c r="P127" s="32"/>
    </row>
    <row r="128" spans="1:18" ht="11.25" customHeight="1">
      <c r="A128" s="23"/>
      <c r="B128" s="15"/>
      <c r="C128" s="7"/>
      <c r="D128" s="4">
        <v>614100</v>
      </c>
      <c r="E128" s="4"/>
      <c r="F128" s="4" t="s">
        <v>229</v>
      </c>
      <c r="G128" s="46">
        <v>2463.8</v>
      </c>
      <c r="H128" s="61">
        <v>3679.43</v>
      </c>
      <c r="I128" s="46">
        <v>9700</v>
      </c>
      <c r="J128" s="46">
        <v>9700</v>
      </c>
      <c r="K128" s="144">
        <f t="shared" si="5"/>
        <v>149.33963795762642</v>
      </c>
      <c r="L128" s="144">
        <f t="shared" si="6"/>
        <v>100</v>
      </c>
      <c r="M128" s="32"/>
      <c r="N128" s="32"/>
      <c r="O128" s="32"/>
      <c r="P128" s="32"/>
      <c r="R128" s="186"/>
    </row>
    <row r="129" spans="1:16" ht="11.25" customHeight="1">
      <c r="A129" s="23"/>
      <c r="B129" s="15"/>
      <c r="C129" s="7"/>
      <c r="D129" s="4">
        <v>614120</v>
      </c>
      <c r="E129" s="4"/>
      <c r="F129" s="4" t="s">
        <v>76</v>
      </c>
      <c r="G129" s="46">
        <v>6958.42</v>
      </c>
      <c r="H129" s="61">
        <v>0</v>
      </c>
      <c r="I129" s="46">
        <v>0</v>
      </c>
      <c r="J129" s="46">
        <v>7000</v>
      </c>
      <c r="K129" s="144">
        <v>0</v>
      </c>
      <c r="L129" s="144">
        <v>0</v>
      </c>
      <c r="M129" s="32"/>
      <c r="N129" s="32"/>
      <c r="O129" s="32"/>
      <c r="P129" s="32"/>
    </row>
    <row r="130" spans="1:16" ht="11.25" customHeight="1">
      <c r="A130" s="23"/>
      <c r="B130" s="15"/>
      <c r="C130" s="7"/>
      <c r="D130" s="4">
        <v>614120</v>
      </c>
      <c r="E130" s="4"/>
      <c r="F130" s="4" t="s">
        <v>77</v>
      </c>
      <c r="G130" s="46">
        <v>24938.76</v>
      </c>
      <c r="H130" s="66">
        <v>8074.17</v>
      </c>
      <c r="I130" s="46">
        <v>25000</v>
      </c>
      <c r="J130" s="46">
        <v>20000</v>
      </c>
      <c r="K130" s="144">
        <f t="shared" si="5"/>
        <v>32.37598822074554</v>
      </c>
      <c r="L130" s="144">
        <f t="shared" si="6"/>
        <v>80</v>
      </c>
      <c r="M130" s="32"/>
      <c r="N130" s="32"/>
      <c r="O130" s="32"/>
      <c r="P130" s="32"/>
    </row>
    <row r="131" spans="1:16" ht="11.25" customHeight="1">
      <c r="A131" s="23"/>
      <c r="B131" s="15"/>
      <c r="C131" s="7"/>
      <c r="D131" s="4">
        <v>614120</v>
      </c>
      <c r="E131" s="4"/>
      <c r="F131" s="4" t="s">
        <v>317</v>
      </c>
      <c r="G131" s="46">
        <v>5500</v>
      </c>
      <c r="H131" s="61">
        <v>0</v>
      </c>
      <c r="I131" s="46">
        <v>6000</v>
      </c>
      <c r="J131" s="46">
        <v>3000</v>
      </c>
      <c r="K131" s="144">
        <f t="shared" si="5"/>
        <v>0</v>
      </c>
      <c r="L131" s="144">
        <f t="shared" si="6"/>
        <v>50</v>
      </c>
      <c r="M131" s="32"/>
      <c r="N131" s="32"/>
      <c r="O131" s="32"/>
      <c r="P131" s="32"/>
    </row>
    <row r="132" spans="1:16" ht="11.25" customHeight="1">
      <c r="A132" s="23"/>
      <c r="B132" s="15"/>
      <c r="C132" s="7"/>
      <c r="D132" s="4">
        <v>614170</v>
      </c>
      <c r="E132" s="4"/>
      <c r="F132" s="4" t="s">
        <v>301</v>
      </c>
      <c r="G132" s="46">
        <v>42000</v>
      </c>
      <c r="H132" s="61">
        <v>21000</v>
      </c>
      <c r="I132" s="46">
        <v>42000</v>
      </c>
      <c r="J132" s="46">
        <v>42000</v>
      </c>
      <c r="K132" s="144">
        <f t="shared" si="5"/>
        <v>50</v>
      </c>
      <c r="L132" s="144">
        <f t="shared" si="6"/>
        <v>100</v>
      </c>
      <c r="M132" s="32"/>
      <c r="N132" s="32"/>
      <c r="O132" s="32"/>
      <c r="P132" s="32"/>
    </row>
    <row r="133" spans="1:16" ht="11.25" customHeight="1">
      <c r="A133" s="23"/>
      <c r="B133" s="15"/>
      <c r="C133" s="7"/>
      <c r="D133" s="4">
        <v>614200</v>
      </c>
      <c r="E133" s="4"/>
      <c r="F133" s="4" t="s">
        <v>78</v>
      </c>
      <c r="G133" s="46">
        <v>32849.88</v>
      </c>
      <c r="H133" s="61">
        <v>14850.96</v>
      </c>
      <c r="I133" s="46">
        <v>35000</v>
      </c>
      <c r="J133" s="46">
        <v>35000</v>
      </c>
      <c r="K133" s="144">
        <f t="shared" si="5"/>
        <v>45.20856697193415</v>
      </c>
      <c r="L133" s="144">
        <f t="shared" si="6"/>
        <v>100</v>
      </c>
      <c r="M133" s="32"/>
      <c r="N133" s="32"/>
      <c r="O133" s="32"/>
      <c r="P133" s="32"/>
    </row>
    <row r="134" spans="1:16" ht="11.25" customHeight="1">
      <c r="A134" s="23"/>
      <c r="B134" s="15"/>
      <c r="C134" s="7"/>
      <c r="D134" s="4">
        <v>614200</v>
      </c>
      <c r="E134" s="4"/>
      <c r="F134" s="4" t="s">
        <v>79</v>
      </c>
      <c r="G134" s="46">
        <v>10900</v>
      </c>
      <c r="H134" s="61">
        <v>900</v>
      </c>
      <c r="I134" s="46">
        <v>12000</v>
      </c>
      <c r="J134" s="46">
        <v>7200</v>
      </c>
      <c r="K134" s="144">
        <f t="shared" si="5"/>
        <v>8.256880733944955</v>
      </c>
      <c r="L134" s="144">
        <f t="shared" si="6"/>
        <v>60</v>
      </c>
      <c r="M134" s="32"/>
      <c r="N134" s="32"/>
      <c r="O134" s="32"/>
      <c r="P134" s="32"/>
    </row>
    <row r="135" spans="1:16" ht="11.25" customHeight="1">
      <c r="A135" s="23"/>
      <c r="B135" s="15"/>
      <c r="C135" s="7"/>
      <c r="D135" s="4">
        <v>614200</v>
      </c>
      <c r="E135" s="4"/>
      <c r="F135" s="63" t="s">
        <v>312</v>
      </c>
      <c r="G135" s="46">
        <v>12600</v>
      </c>
      <c r="H135" s="61">
        <v>13000</v>
      </c>
      <c r="I135" s="46">
        <v>15000</v>
      </c>
      <c r="J135" s="46">
        <v>15000</v>
      </c>
      <c r="K135" s="144">
        <f t="shared" si="5"/>
        <v>103.17460317460319</v>
      </c>
      <c r="L135" s="144">
        <f t="shared" si="6"/>
        <v>100</v>
      </c>
      <c r="M135" s="32"/>
      <c r="N135" s="32"/>
      <c r="O135" s="32"/>
      <c r="P135" s="32"/>
    </row>
    <row r="136" spans="1:16" ht="11.25" customHeight="1">
      <c r="A136" s="23"/>
      <c r="B136" s="43"/>
      <c r="C136" s="43"/>
      <c r="D136" s="63">
        <v>614200</v>
      </c>
      <c r="E136" s="63"/>
      <c r="F136" s="63" t="s">
        <v>417</v>
      </c>
      <c r="G136" s="46">
        <v>10450</v>
      </c>
      <c r="H136" s="61">
        <v>4350</v>
      </c>
      <c r="I136" s="46">
        <v>12000</v>
      </c>
      <c r="J136" s="46">
        <v>10000</v>
      </c>
      <c r="K136" s="144">
        <f t="shared" si="5"/>
        <v>41.62679425837321</v>
      </c>
      <c r="L136" s="144">
        <f t="shared" si="6"/>
        <v>83.33333333333334</v>
      </c>
      <c r="M136" s="32"/>
      <c r="N136" s="32"/>
      <c r="O136" s="32"/>
      <c r="P136" s="32"/>
    </row>
    <row r="137" spans="1:28" s="28" customFormat="1" ht="11.25" customHeight="1">
      <c r="A137" s="23"/>
      <c r="B137" s="43"/>
      <c r="C137" s="43"/>
      <c r="D137" s="63">
        <v>614200</v>
      </c>
      <c r="E137" s="63"/>
      <c r="F137" s="63" t="s">
        <v>83</v>
      </c>
      <c r="G137" s="46">
        <v>341.63</v>
      </c>
      <c r="H137" s="61">
        <v>213.52</v>
      </c>
      <c r="I137" s="46">
        <v>3000</v>
      </c>
      <c r="J137" s="46">
        <v>3000</v>
      </c>
      <c r="K137" s="144">
        <f t="shared" si="5"/>
        <v>62.5003658929251</v>
      </c>
      <c r="L137" s="144">
        <f t="shared" si="6"/>
        <v>100</v>
      </c>
      <c r="M137" s="65"/>
      <c r="N137" s="65"/>
      <c r="O137" s="65"/>
      <c r="P137" s="65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1:16" s="29" customFormat="1" ht="11.25" customHeight="1">
      <c r="A138" s="23"/>
      <c r="B138" s="43"/>
      <c r="C138" s="51"/>
      <c r="D138" s="62">
        <v>614200</v>
      </c>
      <c r="E138" s="62"/>
      <c r="F138" s="62" t="s">
        <v>84</v>
      </c>
      <c r="G138" s="46">
        <v>50400</v>
      </c>
      <c r="H138" s="66">
        <v>4850</v>
      </c>
      <c r="I138" s="46">
        <v>60000</v>
      </c>
      <c r="J138" s="46">
        <v>55000</v>
      </c>
      <c r="K138" s="144">
        <f t="shared" si="5"/>
        <v>9.623015873015873</v>
      </c>
      <c r="L138" s="144">
        <f t="shared" si="6"/>
        <v>91.66666666666666</v>
      </c>
      <c r="M138" s="32"/>
      <c r="N138" s="32"/>
      <c r="O138" s="32"/>
      <c r="P138" s="32"/>
    </row>
    <row r="139" spans="1:16" ht="11.25" customHeight="1">
      <c r="A139" s="23"/>
      <c r="B139" s="43"/>
      <c r="C139" s="43"/>
      <c r="D139" s="63">
        <v>614200</v>
      </c>
      <c r="E139" s="63"/>
      <c r="F139" s="63" t="s">
        <v>85</v>
      </c>
      <c r="G139" s="46">
        <v>41575.45</v>
      </c>
      <c r="H139" s="66">
        <v>5158</v>
      </c>
      <c r="I139" s="46">
        <v>106000</v>
      </c>
      <c r="J139" s="46">
        <v>100000</v>
      </c>
      <c r="K139" s="144">
        <f t="shared" si="5"/>
        <v>12.406360003319268</v>
      </c>
      <c r="L139" s="144">
        <f t="shared" si="6"/>
        <v>94.33962264150944</v>
      </c>
      <c r="M139" s="32"/>
      <c r="N139" s="32"/>
      <c r="O139" s="32"/>
      <c r="P139" s="32"/>
    </row>
    <row r="140" spans="1:16" ht="11.25" customHeight="1">
      <c r="A140" s="92"/>
      <c r="B140" s="15"/>
      <c r="C140" s="7"/>
      <c r="D140" s="4">
        <v>614200</v>
      </c>
      <c r="E140" s="4"/>
      <c r="F140" s="4" t="s">
        <v>373</v>
      </c>
      <c r="G140" s="46">
        <v>10000</v>
      </c>
      <c r="H140" s="66">
        <v>0</v>
      </c>
      <c r="I140" s="46">
        <v>30000</v>
      </c>
      <c r="J140" s="46">
        <v>40000</v>
      </c>
      <c r="K140" s="144">
        <v>0</v>
      </c>
      <c r="L140" s="144">
        <f t="shared" si="6"/>
        <v>133.33333333333331</v>
      </c>
      <c r="M140" s="32"/>
      <c r="N140" s="32"/>
      <c r="O140" s="32"/>
      <c r="P140" s="32"/>
    </row>
    <row r="141" spans="1:16" ht="11.25" customHeight="1">
      <c r="A141" s="83"/>
      <c r="B141" s="15"/>
      <c r="C141" s="7"/>
      <c r="D141" s="4">
        <v>614200</v>
      </c>
      <c r="E141" s="4"/>
      <c r="F141" s="4" t="s">
        <v>86</v>
      </c>
      <c r="G141" s="46">
        <v>0</v>
      </c>
      <c r="H141" s="66">
        <v>0</v>
      </c>
      <c r="I141" s="46">
        <v>5000</v>
      </c>
      <c r="J141" s="46">
        <v>5000</v>
      </c>
      <c r="K141" s="144">
        <v>0</v>
      </c>
      <c r="L141" s="144">
        <f t="shared" si="6"/>
        <v>100</v>
      </c>
      <c r="M141" s="32"/>
      <c r="N141" s="32"/>
      <c r="O141" s="32"/>
      <c r="P141" s="32"/>
    </row>
    <row r="142" spans="1:16" ht="11.25" customHeight="1">
      <c r="A142" s="23"/>
      <c r="B142" s="43"/>
      <c r="C142" s="51"/>
      <c r="D142" s="62">
        <v>614200</v>
      </c>
      <c r="E142" s="62"/>
      <c r="F142" s="62" t="s">
        <v>81</v>
      </c>
      <c r="G142" s="46">
        <v>22069.93</v>
      </c>
      <c r="H142" s="61">
        <v>10494.7</v>
      </c>
      <c r="I142" s="46">
        <v>26000</v>
      </c>
      <c r="J142" s="46">
        <v>22000</v>
      </c>
      <c r="K142" s="144">
        <f t="shared" si="5"/>
        <v>47.55203120263635</v>
      </c>
      <c r="L142" s="144">
        <f t="shared" si="6"/>
        <v>84.61538461538461</v>
      </c>
      <c r="M142" s="32"/>
      <c r="N142" s="32"/>
      <c r="O142" s="32"/>
      <c r="P142" s="32"/>
    </row>
    <row r="143" spans="1:16" ht="11.25" customHeight="1">
      <c r="A143" s="23"/>
      <c r="B143" s="156"/>
      <c r="C143" s="157"/>
      <c r="D143" s="62"/>
      <c r="E143" s="62"/>
      <c r="F143" s="62"/>
      <c r="G143" s="64"/>
      <c r="H143" s="61"/>
      <c r="I143" s="64"/>
      <c r="J143" s="64"/>
      <c r="K143" s="144"/>
      <c r="L143" s="144"/>
      <c r="M143" s="32"/>
      <c r="N143" s="32"/>
      <c r="O143" s="32"/>
      <c r="P143" s="32"/>
    </row>
    <row r="144" spans="1:16" ht="11.25" customHeight="1">
      <c r="A144" s="23"/>
      <c r="B144" s="156"/>
      <c r="C144" s="157"/>
      <c r="D144" s="62"/>
      <c r="E144" s="62"/>
      <c r="F144" s="62"/>
      <c r="G144" s="64"/>
      <c r="H144" s="64"/>
      <c r="I144" s="64"/>
      <c r="J144" s="64"/>
      <c r="K144" s="144"/>
      <c r="L144" s="144"/>
      <c r="M144" s="32"/>
      <c r="N144" s="32"/>
      <c r="O144" s="32"/>
      <c r="P144" s="32"/>
    </row>
    <row r="145" spans="1:16" ht="11.25" customHeight="1">
      <c r="A145" s="23"/>
      <c r="B145" s="156"/>
      <c r="C145" s="157"/>
      <c r="D145" s="62"/>
      <c r="E145" s="62"/>
      <c r="F145" s="62"/>
      <c r="G145" s="64"/>
      <c r="H145" s="64"/>
      <c r="I145" s="64"/>
      <c r="J145" s="64"/>
      <c r="K145" s="144"/>
      <c r="L145" s="144"/>
      <c r="M145" s="32"/>
      <c r="N145" s="32"/>
      <c r="O145" s="32"/>
      <c r="P145" s="32"/>
    </row>
    <row r="146" spans="1:16" ht="11.25" customHeight="1">
      <c r="A146" s="23"/>
      <c r="B146" s="216" t="s">
        <v>202</v>
      </c>
      <c r="C146" s="217"/>
      <c r="D146" s="218"/>
      <c r="E146" s="62"/>
      <c r="F146" s="108" t="s">
        <v>203</v>
      </c>
      <c r="G146" s="27" t="s">
        <v>380</v>
      </c>
      <c r="H146" s="27" t="s">
        <v>406</v>
      </c>
      <c r="I146" s="27" t="s">
        <v>380</v>
      </c>
      <c r="J146" s="27" t="s">
        <v>412</v>
      </c>
      <c r="K146" s="164" t="s">
        <v>321</v>
      </c>
      <c r="L146" s="164" t="s">
        <v>420</v>
      </c>
      <c r="M146" s="32"/>
      <c r="N146" s="32"/>
      <c r="O146" s="32"/>
      <c r="P146" s="32"/>
    </row>
    <row r="147" spans="1:16" ht="11.25" customHeight="1">
      <c r="A147" s="92">
        <v>1</v>
      </c>
      <c r="B147" s="209">
        <v>2</v>
      </c>
      <c r="C147" s="210"/>
      <c r="D147" s="211"/>
      <c r="E147" s="125"/>
      <c r="F147" s="125">
        <v>3</v>
      </c>
      <c r="G147" s="125">
        <v>4</v>
      </c>
      <c r="H147" s="125">
        <v>5</v>
      </c>
      <c r="I147" s="125">
        <v>6</v>
      </c>
      <c r="J147" s="125">
        <v>7</v>
      </c>
      <c r="K147" s="125">
        <v>8</v>
      </c>
      <c r="L147" s="125">
        <v>9</v>
      </c>
      <c r="M147" s="32"/>
      <c r="N147" s="32"/>
      <c r="O147" s="32"/>
      <c r="P147" s="32"/>
    </row>
    <row r="148" spans="1:16" ht="11.25" customHeight="1">
      <c r="A148" s="23"/>
      <c r="B148" s="15"/>
      <c r="C148" s="7"/>
      <c r="D148" s="4">
        <v>614200</v>
      </c>
      <c r="E148" s="4"/>
      <c r="F148" s="4" t="s">
        <v>87</v>
      </c>
      <c r="G148" s="46">
        <v>19001.56</v>
      </c>
      <c r="H148" s="66">
        <v>13206.13</v>
      </c>
      <c r="I148" s="46">
        <v>25000</v>
      </c>
      <c r="J148" s="46">
        <v>22000</v>
      </c>
      <c r="K148" s="144">
        <f aca="true" t="shared" si="7" ref="K148:K190">SUM(SUM(H148/G148))*100</f>
        <v>69.5002410328415</v>
      </c>
      <c r="L148" s="144">
        <f aca="true" t="shared" si="8" ref="L148:L191">SUM(SUM(J148/I148))*100</f>
        <v>88</v>
      </c>
      <c r="M148" s="32"/>
      <c r="N148" s="32"/>
      <c r="O148" s="32"/>
      <c r="P148" s="32"/>
    </row>
    <row r="149" spans="1:16" ht="11.25" customHeight="1">
      <c r="A149" s="23"/>
      <c r="B149" s="15"/>
      <c r="C149" s="7"/>
      <c r="D149" s="4">
        <v>614200</v>
      </c>
      <c r="E149" s="4"/>
      <c r="F149" s="4" t="s">
        <v>231</v>
      </c>
      <c r="G149" s="46">
        <v>4277.43</v>
      </c>
      <c r="H149" s="66">
        <v>1683.63</v>
      </c>
      <c r="I149" s="46">
        <v>5000</v>
      </c>
      <c r="J149" s="46">
        <v>3000</v>
      </c>
      <c r="K149" s="144">
        <f t="shared" si="7"/>
        <v>39.36078439623793</v>
      </c>
      <c r="L149" s="144">
        <f t="shared" si="8"/>
        <v>60</v>
      </c>
      <c r="M149" s="32"/>
      <c r="N149" s="32"/>
      <c r="O149" s="32"/>
      <c r="P149" s="32"/>
    </row>
    <row r="150" spans="1:16" ht="11.25" customHeight="1">
      <c r="A150" s="23"/>
      <c r="B150" s="15"/>
      <c r="C150" s="7"/>
      <c r="D150" s="4">
        <v>614200</v>
      </c>
      <c r="E150" s="4"/>
      <c r="F150" s="4" t="s">
        <v>88</v>
      </c>
      <c r="G150" s="46">
        <v>0</v>
      </c>
      <c r="H150" s="66">
        <v>0</v>
      </c>
      <c r="I150" s="46">
        <v>3000</v>
      </c>
      <c r="J150" s="46">
        <v>3000</v>
      </c>
      <c r="K150" s="144">
        <v>0</v>
      </c>
      <c r="L150" s="144">
        <f t="shared" si="8"/>
        <v>100</v>
      </c>
      <c r="M150" s="32"/>
      <c r="N150" s="32"/>
      <c r="O150" s="32"/>
      <c r="P150" s="32"/>
    </row>
    <row r="151" spans="1:16" ht="11.25" customHeight="1">
      <c r="A151" s="23"/>
      <c r="B151" s="43"/>
      <c r="C151" s="51"/>
      <c r="D151" s="62">
        <v>614200</v>
      </c>
      <c r="E151" s="62"/>
      <c r="F151" s="62" t="s">
        <v>80</v>
      </c>
      <c r="G151" s="46">
        <v>204709.29</v>
      </c>
      <c r="H151" s="61">
        <v>103480</v>
      </c>
      <c r="I151" s="46">
        <v>190000</v>
      </c>
      <c r="J151" s="46">
        <v>200000</v>
      </c>
      <c r="K151" s="144">
        <f t="shared" si="7"/>
        <v>50.549733233894756</v>
      </c>
      <c r="L151" s="144">
        <f t="shared" si="8"/>
        <v>105.26315789473684</v>
      </c>
      <c r="M151" s="32"/>
      <c r="N151" s="32"/>
      <c r="O151" s="32"/>
      <c r="P151" s="32"/>
    </row>
    <row r="152" spans="1:16" s="29" customFormat="1" ht="11.25" customHeight="1">
      <c r="A152" s="23"/>
      <c r="B152" s="43"/>
      <c r="C152" s="43"/>
      <c r="D152" s="63">
        <v>614200</v>
      </c>
      <c r="E152" s="63"/>
      <c r="F152" s="63" t="s">
        <v>255</v>
      </c>
      <c r="G152" s="46">
        <v>2374</v>
      </c>
      <c r="H152" s="61">
        <v>1000</v>
      </c>
      <c r="I152" s="46">
        <v>3000</v>
      </c>
      <c r="J152" s="46">
        <v>3000</v>
      </c>
      <c r="K152" s="144">
        <f t="shared" si="7"/>
        <v>42.122999157540015</v>
      </c>
      <c r="L152" s="144">
        <f t="shared" si="8"/>
        <v>100</v>
      </c>
      <c r="M152" s="32"/>
      <c r="N152" s="32"/>
      <c r="O152" s="32"/>
      <c r="P152" s="32"/>
    </row>
    <row r="153" spans="1:16" ht="11.25" customHeight="1">
      <c r="A153" s="23"/>
      <c r="B153" s="43"/>
      <c r="C153" s="51"/>
      <c r="D153" s="62">
        <v>614200</v>
      </c>
      <c r="E153" s="62"/>
      <c r="F153" s="62" t="s">
        <v>82</v>
      </c>
      <c r="G153" s="46">
        <v>744.75</v>
      </c>
      <c r="H153" s="61">
        <v>755.56</v>
      </c>
      <c r="I153" s="46">
        <v>5000</v>
      </c>
      <c r="J153" s="46">
        <v>5000</v>
      </c>
      <c r="K153" s="144">
        <v>0</v>
      </c>
      <c r="L153" s="144">
        <f t="shared" si="8"/>
        <v>100</v>
      </c>
      <c r="M153" s="32"/>
      <c r="N153" s="32"/>
      <c r="O153" s="32"/>
      <c r="P153" s="32"/>
    </row>
    <row r="154" spans="1:16" ht="11.25" customHeight="1">
      <c r="A154" s="23"/>
      <c r="B154" s="15"/>
      <c r="C154" s="7"/>
      <c r="D154" s="4">
        <v>614300</v>
      </c>
      <c r="E154" s="4"/>
      <c r="F154" s="4" t="s">
        <v>74</v>
      </c>
      <c r="G154" s="46">
        <v>61850</v>
      </c>
      <c r="H154" s="61">
        <v>37800</v>
      </c>
      <c r="I154" s="46">
        <v>70000</v>
      </c>
      <c r="J154" s="46">
        <v>70000</v>
      </c>
      <c r="K154" s="144">
        <f t="shared" si="7"/>
        <v>61.11560226354082</v>
      </c>
      <c r="L154" s="144">
        <f t="shared" si="8"/>
        <v>100</v>
      </c>
      <c r="M154" s="32"/>
      <c r="N154" s="32"/>
      <c r="O154" s="32"/>
      <c r="P154" s="32"/>
    </row>
    <row r="155" spans="1:16" ht="11.25" customHeight="1">
      <c r="A155" s="23"/>
      <c r="B155" s="15"/>
      <c r="C155" s="7"/>
      <c r="D155" s="4">
        <v>614300</v>
      </c>
      <c r="E155" s="4"/>
      <c r="F155" s="4" t="s">
        <v>75</v>
      </c>
      <c r="G155" s="46">
        <v>76900</v>
      </c>
      <c r="H155" s="61">
        <v>38500</v>
      </c>
      <c r="I155" s="46">
        <v>90000</v>
      </c>
      <c r="J155" s="46">
        <v>90000</v>
      </c>
      <c r="K155" s="144">
        <f t="shared" si="7"/>
        <v>50.06501950585176</v>
      </c>
      <c r="L155" s="144">
        <f t="shared" si="8"/>
        <v>100</v>
      </c>
      <c r="M155" s="32"/>
      <c r="N155" s="32"/>
      <c r="O155" s="32"/>
      <c r="P155" s="32"/>
    </row>
    <row r="156" spans="1:16" ht="11.25" customHeight="1">
      <c r="A156" s="23"/>
      <c r="B156" s="43"/>
      <c r="C156" s="43"/>
      <c r="D156" s="63">
        <v>614300</v>
      </c>
      <c r="E156" s="63"/>
      <c r="F156" s="63" t="s">
        <v>260</v>
      </c>
      <c r="G156" s="46">
        <v>0</v>
      </c>
      <c r="H156" s="66">
        <v>0</v>
      </c>
      <c r="I156" s="46">
        <v>0</v>
      </c>
      <c r="J156" s="46">
        <v>0</v>
      </c>
      <c r="K156" s="144">
        <v>0</v>
      </c>
      <c r="L156" s="144">
        <v>0</v>
      </c>
      <c r="M156" s="32"/>
      <c r="N156" s="32"/>
      <c r="O156" s="32"/>
      <c r="P156" s="32"/>
    </row>
    <row r="157" spans="1:16" ht="11.25" customHeight="1">
      <c r="A157" s="23"/>
      <c r="B157" s="15"/>
      <c r="C157" s="7"/>
      <c r="D157" s="4">
        <v>614300</v>
      </c>
      <c r="E157" s="4"/>
      <c r="F157" s="4" t="s">
        <v>90</v>
      </c>
      <c r="G157" s="46">
        <v>3700</v>
      </c>
      <c r="H157" s="61">
        <v>2000</v>
      </c>
      <c r="I157" s="46">
        <v>5000</v>
      </c>
      <c r="J157" s="46">
        <v>5000</v>
      </c>
      <c r="K157" s="144">
        <f t="shared" si="7"/>
        <v>54.054054054054056</v>
      </c>
      <c r="L157" s="144">
        <f t="shared" si="8"/>
        <v>100</v>
      </c>
      <c r="M157" s="32"/>
      <c r="N157" s="32"/>
      <c r="O157" s="32"/>
      <c r="P157" s="32"/>
    </row>
    <row r="158" spans="1:16" ht="11.25" customHeight="1">
      <c r="A158" s="23"/>
      <c r="B158" s="15"/>
      <c r="C158" s="7"/>
      <c r="D158" s="4">
        <v>614300</v>
      </c>
      <c r="E158" s="4"/>
      <c r="F158" s="4" t="s">
        <v>295</v>
      </c>
      <c r="G158" s="46">
        <v>61100</v>
      </c>
      <c r="H158" s="66">
        <v>30600</v>
      </c>
      <c r="I158" s="46">
        <v>62000</v>
      </c>
      <c r="J158" s="46">
        <v>62000</v>
      </c>
      <c r="K158" s="144">
        <f t="shared" si="7"/>
        <v>50.08183306055647</v>
      </c>
      <c r="L158" s="144">
        <f t="shared" si="8"/>
        <v>100</v>
      </c>
      <c r="M158" s="32"/>
      <c r="N158" s="32"/>
      <c r="O158" s="32"/>
      <c r="P158" s="32"/>
    </row>
    <row r="159" spans="1:16" ht="11.25" customHeight="1">
      <c r="A159" s="23"/>
      <c r="B159" s="15"/>
      <c r="C159" s="7"/>
      <c r="D159" s="4">
        <v>614300</v>
      </c>
      <c r="E159" s="4"/>
      <c r="F159" s="4" t="s">
        <v>92</v>
      </c>
      <c r="G159" s="46">
        <v>0</v>
      </c>
      <c r="H159" s="66">
        <v>0</v>
      </c>
      <c r="I159" s="46">
        <v>3000</v>
      </c>
      <c r="J159" s="46">
        <v>3000</v>
      </c>
      <c r="K159" s="144">
        <v>0</v>
      </c>
      <c r="L159" s="144">
        <f t="shared" si="8"/>
        <v>100</v>
      </c>
      <c r="M159" s="32"/>
      <c r="N159" s="32"/>
      <c r="O159" s="32"/>
      <c r="P159" s="32"/>
    </row>
    <row r="160" spans="1:16" ht="11.25" customHeight="1">
      <c r="A160" s="23"/>
      <c r="B160" s="15"/>
      <c r="C160" s="7"/>
      <c r="D160" s="4">
        <v>614300</v>
      </c>
      <c r="E160" s="4"/>
      <c r="F160" s="4" t="s">
        <v>91</v>
      </c>
      <c r="G160" s="46">
        <v>8000</v>
      </c>
      <c r="H160" s="66">
        <v>8000</v>
      </c>
      <c r="I160" s="46">
        <v>8000</v>
      </c>
      <c r="J160" s="46">
        <v>8000</v>
      </c>
      <c r="K160" s="144">
        <f t="shared" si="7"/>
        <v>100</v>
      </c>
      <c r="L160" s="144">
        <f t="shared" si="8"/>
        <v>100</v>
      </c>
      <c r="M160" s="32"/>
      <c r="N160" s="32"/>
      <c r="O160" s="32"/>
      <c r="P160" s="32"/>
    </row>
    <row r="161" spans="1:16" ht="11.25" customHeight="1">
      <c r="A161" s="23"/>
      <c r="B161" s="15"/>
      <c r="C161" s="7"/>
      <c r="D161" s="4">
        <v>614300</v>
      </c>
      <c r="E161" s="4"/>
      <c r="F161" s="63" t="s">
        <v>89</v>
      </c>
      <c r="G161" s="46">
        <v>14630.96</v>
      </c>
      <c r="H161" s="61">
        <v>2564.25</v>
      </c>
      <c r="I161" s="46">
        <v>10000</v>
      </c>
      <c r="J161" s="46">
        <v>10000</v>
      </c>
      <c r="K161" s="144">
        <f t="shared" si="7"/>
        <v>17.526191035994906</v>
      </c>
      <c r="L161" s="144">
        <f t="shared" si="8"/>
        <v>100</v>
      </c>
      <c r="M161" s="32"/>
      <c r="N161" s="32"/>
      <c r="O161" s="32"/>
      <c r="P161" s="32"/>
    </row>
    <row r="162" spans="1:16" ht="11.25" customHeight="1">
      <c r="A162" s="23"/>
      <c r="B162" s="15"/>
      <c r="C162" s="7"/>
      <c r="D162" s="4">
        <v>614300</v>
      </c>
      <c r="E162" s="4"/>
      <c r="F162" s="4" t="s">
        <v>204</v>
      </c>
      <c r="G162" s="46">
        <v>19900</v>
      </c>
      <c r="H162" s="61">
        <v>950</v>
      </c>
      <c r="I162" s="46">
        <v>17000</v>
      </c>
      <c r="J162" s="46">
        <v>17000</v>
      </c>
      <c r="K162" s="144">
        <f t="shared" si="7"/>
        <v>4.773869346733668</v>
      </c>
      <c r="L162" s="144">
        <f t="shared" si="8"/>
        <v>100</v>
      </c>
      <c r="M162" s="32"/>
      <c r="N162" s="32"/>
      <c r="O162" s="32"/>
      <c r="P162" s="32"/>
    </row>
    <row r="163" spans="1:16" ht="11.25" customHeight="1">
      <c r="A163" s="23"/>
      <c r="B163" s="15"/>
      <c r="C163" s="7"/>
      <c r="D163" s="4">
        <v>614400</v>
      </c>
      <c r="E163" s="4"/>
      <c r="F163" s="4" t="s">
        <v>226</v>
      </c>
      <c r="G163" s="46">
        <v>145355</v>
      </c>
      <c r="H163" s="66">
        <v>8472</v>
      </c>
      <c r="I163" s="46">
        <v>25000</v>
      </c>
      <c r="J163" s="46">
        <v>25000</v>
      </c>
      <c r="K163" s="144">
        <f t="shared" si="7"/>
        <v>5.828488872071825</v>
      </c>
      <c r="L163" s="144">
        <f t="shared" si="8"/>
        <v>100</v>
      </c>
      <c r="M163" s="32"/>
      <c r="N163" s="32"/>
      <c r="O163" s="32"/>
      <c r="P163" s="32"/>
    </row>
    <row r="164" spans="1:16" ht="11.25" customHeight="1">
      <c r="A164" s="23"/>
      <c r="B164" s="15"/>
      <c r="C164" s="7"/>
      <c r="D164" s="4">
        <v>614400</v>
      </c>
      <c r="E164" s="4" t="s">
        <v>9</v>
      </c>
      <c r="F164" s="4" t="s">
        <v>93</v>
      </c>
      <c r="G164" s="46">
        <v>10873.97</v>
      </c>
      <c r="H164" s="66">
        <v>12393.6</v>
      </c>
      <c r="I164" s="46">
        <v>27000</v>
      </c>
      <c r="J164" s="46">
        <v>27000</v>
      </c>
      <c r="K164" s="144">
        <f t="shared" si="7"/>
        <v>113.97493279823286</v>
      </c>
      <c r="L164" s="144">
        <f t="shared" si="8"/>
        <v>100</v>
      </c>
      <c r="M164" s="32"/>
      <c r="N164" s="32"/>
      <c r="O164" s="32"/>
      <c r="P164" s="32"/>
    </row>
    <row r="165" spans="1:16" ht="11.25" customHeight="1">
      <c r="A165" s="23"/>
      <c r="B165" s="15"/>
      <c r="C165" s="7"/>
      <c r="D165" s="4">
        <v>614400</v>
      </c>
      <c r="E165" s="4"/>
      <c r="F165" s="4" t="s">
        <v>278</v>
      </c>
      <c r="G165" s="46">
        <v>0</v>
      </c>
      <c r="H165" s="66">
        <v>0</v>
      </c>
      <c r="I165" s="46">
        <v>3000</v>
      </c>
      <c r="J165" s="46">
        <v>3000</v>
      </c>
      <c r="K165" s="144">
        <v>0</v>
      </c>
      <c r="L165" s="144">
        <f t="shared" si="8"/>
        <v>100</v>
      </c>
      <c r="M165" s="32"/>
      <c r="N165" s="32"/>
      <c r="O165" s="32"/>
      <c r="P165" s="32"/>
    </row>
    <row r="166" spans="1:16" ht="11.25" customHeight="1">
      <c r="A166" s="23"/>
      <c r="B166" s="15"/>
      <c r="C166" s="7"/>
      <c r="D166" s="4">
        <v>614500</v>
      </c>
      <c r="E166" s="4"/>
      <c r="F166" s="4" t="s">
        <v>296</v>
      </c>
      <c r="G166" s="46">
        <v>44150</v>
      </c>
      <c r="H166" s="66">
        <v>4500</v>
      </c>
      <c r="I166" s="46">
        <v>25000</v>
      </c>
      <c r="J166" s="46">
        <v>19800</v>
      </c>
      <c r="K166" s="144">
        <f t="shared" si="7"/>
        <v>10.192525481313703</v>
      </c>
      <c r="L166" s="144">
        <f t="shared" si="8"/>
        <v>79.2</v>
      </c>
      <c r="M166" s="32"/>
      <c r="N166" s="32"/>
      <c r="O166" s="32"/>
      <c r="P166" s="32"/>
    </row>
    <row r="167" spans="1:16" ht="11.25" customHeight="1">
      <c r="A167" s="23"/>
      <c r="B167" s="15"/>
      <c r="C167" s="7"/>
      <c r="D167" s="4">
        <v>614500</v>
      </c>
      <c r="E167" s="4"/>
      <c r="F167" s="152" t="s">
        <v>318</v>
      </c>
      <c r="G167" s="46">
        <v>6000</v>
      </c>
      <c r="H167" s="66">
        <v>0</v>
      </c>
      <c r="I167" s="46">
        <v>10000</v>
      </c>
      <c r="J167" s="46">
        <v>20000</v>
      </c>
      <c r="K167" s="144">
        <f t="shared" si="7"/>
        <v>0</v>
      </c>
      <c r="L167" s="144">
        <f t="shared" si="8"/>
        <v>200</v>
      </c>
      <c r="M167" s="32"/>
      <c r="N167" s="32"/>
      <c r="O167" s="32"/>
      <c r="P167" s="32"/>
    </row>
    <row r="168" spans="1:16" ht="11.25" customHeight="1">
      <c r="A168" s="23"/>
      <c r="B168" s="15"/>
      <c r="C168" s="7"/>
      <c r="D168" s="4">
        <v>614800</v>
      </c>
      <c r="E168" s="4"/>
      <c r="F168" s="4" t="s">
        <v>94</v>
      </c>
      <c r="G168" s="46">
        <v>2998.51</v>
      </c>
      <c r="H168" s="66">
        <v>6878.19</v>
      </c>
      <c r="I168" s="46">
        <v>15000</v>
      </c>
      <c r="J168" s="46">
        <v>15000</v>
      </c>
      <c r="K168" s="144">
        <f t="shared" si="7"/>
        <v>229.38692884132448</v>
      </c>
      <c r="L168" s="144">
        <f t="shared" si="8"/>
        <v>100</v>
      </c>
      <c r="M168" s="32"/>
      <c r="N168" s="32"/>
      <c r="O168" s="32"/>
      <c r="P168" s="32"/>
    </row>
    <row r="169" spans="1:16" ht="11.25" customHeight="1">
      <c r="A169" s="23"/>
      <c r="B169" s="16">
        <v>615000</v>
      </c>
      <c r="C169" s="11"/>
      <c r="D169" s="7"/>
      <c r="E169" s="7"/>
      <c r="F169" s="11" t="s">
        <v>235</v>
      </c>
      <c r="G169" s="44">
        <f>SUM(G170+G172+G174+G173+G175+G176+G171)</f>
        <v>85381.48999999999</v>
      </c>
      <c r="H169" s="44">
        <f>SUM(H170+H172+H174+H173+H175+H176+H171)</f>
        <v>12000</v>
      </c>
      <c r="I169" s="44">
        <f>SUM(I170+I172+I174+I173+I175+I176+I171)</f>
        <v>167000</v>
      </c>
      <c r="J169" s="44">
        <f>SUM(J170+J172+J174+J173+J175+J176+J171)</f>
        <v>154500</v>
      </c>
      <c r="K169" s="144">
        <f t="shared" si="7"/>
        <v>14.054568501908319</v>
      </c>
      <c r="L169" s="144">
        <f t="shared" si="8"/>
        <v>92.51497005988024</v>
      </c>
      <c r="M169" s="32"/>
      <c r="N169" s="32"/>
      <c r="O169" s="32"/>
      <c r="P169" s="32"/>
    </row>
    <row r="170" spans="1:16" ht="11.25" customHeight="1">
      <c r="A170" s="23"/>
      <c r="B170" s="15"/>
      <c r="C170" s="7"/>
      <c r="D170" s="4">
        <v>615100</v>
      </c>
      <c r="E170" s="4"/>
      <c r="F170" s="4" t="s">
        <v>401</v>
      </c>
      <c r="G170" s="46">
        <v>26733.76</v>
      </c>
      <c r="H170" s="66">
        <v>0</v>
      </c>
      <c r="I170" s="46">
        <v>37500</v>
      </c>
      <c r="J170" s="46">
        <v>37500</v>
      </c>
      <c r="K170" s="144">
        <f t="shared" si="7"/>
        <v>0</v>
      </c>
      <c r="L170" s="144">
        <f t="shared" si="8"/>
        <v>100</v>
      </c>
      <c r="M170" s="32"/>
      <c r="N170" s="32"/>
      <c r="O170" s="32"/>
      <c r="P170" s="32"/>
    </row>
    <row r="171" spans="1:16" ht="11.25" customHeight="1">
      <c r="A171" s="23"/>
      <c r="B171" s="15"/>
      <c r="C171" s="7"/>
      <c r="D171" s="4">
        <v>615100</v>
      </c>
      <c r="E171" s="4"/>
      <c r="F171" s="152" t="s">
        <v>313</v>
      </c>
      <c r="G171" s="46">
        <v>0</v>
      </c>
      <c r="H171" s="66">
        <v>0</v>
      </c>
      <c r="I171" s="46">
        <v>2500</v>
      </c>
      <c r="J171" s="46">
        <v>2000</v>
      </c>
      <c r="K171" s="144">
        <v>0</v>
      </c>
      <c r="L171" s="144">
        <f t="shared" si="8"/>
        <v>80</v>
      </c>
      <c r="M171" s="32"/>
      <c r="N171" s="32"/>
      <c r="O171" s="32"/>
      <c r="P171" s="32"/>
    </row>
    <row r="172" spans="1:16" ht="11.25" customHeight="1">
      <c r="A172" s="23"/>
      <c r="B172" s="15"/>
      <c r="C172" s="7"/>
      <c r="D172" s="4">
        <v>615100</v>
      </c>
      <c r="E172" s="4"/>
      <c r="F172" s="4" t="s">
        <v>314</v>
      </c>
      <c r="G172" s="46">
        <v>33166.57</v>
      </c>
      <c r="H172" s="66">
        <v>0</v>
      </c>
      <c r="I172" s="46">
        <v>44000</v>
      </c>
      <c r="J172" s="46">
        <v>40000</v>
      </c>
      <c r="K172" s="144">
        <f t="shared" si="7"/>
        <v>0</v>
      </c>
      <c r="L172" s="144">
        <f t="shared" si="8"/>
        <v>90.9090909090909</v>
      </c>
      <c r="M172" s="32"/>
      <c r="N172" s="32"/>
      <c r="O172" s="32"/>
      <c r="P172" s="32"/>
    </row>
    <row r="173" spans="1:16" ht="11.25" customHeight="1">
      <c r="A173" s="23"/>
      <c r="B173" s="15"/>
      <c r="C173" s="7"/>
      <c r="D173" s="4">
        <v>615300</v>
      </c>
      <c r="E173" s="4"/>
      <c r="F173" s="4" t="s">
        <v>238</v>
      </c>
      <c r="G173" s="46">
        <v>0</v>
      </c>
      <c r="H173" s="66">
        <v>0</v>
      </c>
      <c r="I173" s="46">
        <v>10000</v>
      </c>
      <c r="J173" s="46">
        <v>10000</v>
      </c>
      <c r="K173" s="144">
        <v>0</v>
      </c>
      <c r="L173" s="144">
        <f t="shared" si="8"/>
        <v>100</v>
      </c>
      <c r="M173" s="32"/>
      <c r="N173" s="32"/>
      <c r="O173" s="32"/>
      <c r="P173" s="32"/>
    </row>
    <row r="174" spans="1:16" ht="11.25" customHeight="1">
      <c r="A174" s="23"/>
      <c r="B174" s="15"/>
      <c r="C174" s="7"/>
      <c r="D174" s="4">
        <v>615200</v>
      </c>
      <c r="E174" s="4"/>
      <c r="F174" s="4" t="s">
        <v>286</v>
      </c>
      <c r="G174" s="46">
        <v>16613.76</v>
      </c>
      <c r="H174" s="66">
        <v>0</v>
      </c>
      <c r="I174" s="46">
        <v>46000</v>
      </c>
      <c r="J174" s="46">
        <v>43000</v>
      </c>
      <c r="K174" s="144">
        <f t="shared" si="7"/>
        <v>0</v>
      </c>
      <c r="L174" s="144">
        <f t="shared" si="8"/>
        <v>93.47826086956522</v>
      </c>
      <c r="M174" s="32"/>
      <c r="N174" s="32"/>
      <c r="O174" s="32"/>
      <c r="P174" s="32"/>
    </row>
    <row r="175" spans="1:16" ht="11.25" customHeight="1">
      <c r="A175" s="23"/>
      <c r="B175" s="15"/>
      <c r="C175" s="7"/>
      <c r="D175" s="4">
        <v>615300</v>
      </c>
      <c r="E175" s="4"/>
      <c r="F175" s="4" t="s">
        <v>232</v>
      </c>
      <c r="G175" s="46">
        <v>0</v>
      </c>
      <c r="H175" s="66">
        <v>0</v>
      </c>
      <c r="I175" s="46">
        <v>15000</v>
      </c>
      <c r="J175" s="46">
        <v>10000</v>
      </c>
      <c r="K175" s="144">
        <v>0</v>
      </c>
      <c r="L175" s="144">
        <f t="shared" si="8"/>
        <v>66.66666666666666</v>
      </c>
      <c r="M175" s="32"/>
      <c r="N175" s="32"/>
      <c r="O175" s="32"/>
      <c r="P175" s="32"/>
    </row>
    <row r="176" spans="1:16" ht="11.25" customHeight="1">
      <c r="A176" s="23"/>
      <c r="B176" s="15"/>
      <c r="C176" s="7"/>
      <c r="D176" s="4">
        <v>615300</v>
      </c>
      <c r="E176" s="4"/>
      <c r="F176" s="4" t="s">
        <v>95</v>
      </c>
      <c r="G176" s="46">
        <v>8867.4</v>
      </c>
      <c r="H176" s="66">
        <v>12000</v>
      </c>
      <c r="I176" s="46">
        <v>12000</v>
      </c>
      <c r="J176" s="46">
        <v>12000</v>
      </c>
      <c r="K176" s="144">
        <f t="shared" si="7"/>
        <v>135.32715339332836</v>
      </c>
      <c r="L176" s="144">
        <f t="shared" si="8"/>
        <v>100</v>
      </c>
      <c r="M176" s="32"/>
      <c r="N176" s="32"/>
      <c r="O176" s="32"/>
      <c r="P176" s="32"/>
    </row>
    <row r="177" spans="1:16" ht="11.25" customHeight="1">
      <c r="A177" s="23"/>
      <c r="B177" s="21">
        <v>616200</v>
      </c>
      <c r="C177" s="7"/>
      <c r="D177" s="4"/>
      <c r="E177" s="4"/>
      <c r="F177" s="48" t="s">
        <v>397</v>
      </c>
      <c r="G177" s="22">
        <f>SUM(SUM(G178))</f>
        <v>0</v>
      </c>
      <c r="H177" s="184">
        <f>SUM(SUM(H178))</f>
        <v>0</v>
      </c>
      <c r="I177" s="22">
        <f>SUM(SUM(I178))</f>
        <v>9000</v>
      </c>
      <c r="J177" s="22">
        <f>SUM(SUM(J178))</f>
        <v>2000</v>
      </c>
      <c r="K177" s="144">
        <v>0</v>
      </c>
      <c r="L177" s="144">
        <f t="shared" si="8"/>
        <v>22.22222222222222</v>
      </c>
      <c r="M177" s="32"/>
      <c r="N177" s="32"/>
      <c r="O177" s="32"/>
      <c r="P177" s="32"/>
    </row>
    <row r="178" spans="1:16" ht="11.25" customHeight="1">
      <c r="A178" s="23"/>
      <c r="B178" s="15"/>
      <c r="C178" s="7"/>
      <c r="D178" s="4">
        <v>616200</v>
      </c>
      <c r="E178" s="4"/>
      <c r="F178" s="4" t="s">
        <v>396</v>
      </c>
      <c r="G178" s="46">
        <v>0</v>
      </c>
      <c r="H178" s="66">
        <f>SUM(SUM(H258))</f>
        <v>0</v>
      </c>
      <c r="I178" s="46">
        <f>SUM(SUM(I258))</f>
        <v>9000</v>
      </c>
      <c r="J178" s="46">
        <v>2000</v>
      </c>
      <c r="K178" s="144">
        <v>0</v>
      </c>
      <c r="L178" s="144">
        <f t="shared" si="8"/>
        <v>22.22222222222222</v>
      </c>
      <c r="M178" s="32"/>
      <c r="N178" s="32"/>
      <c r="O178" s="32"/>
      <c r="P178" s="32"/>
    </row>
    <row r="179" spans="1:16" ht="11.25" customHeight="1">
      <c r="A179" s="23"/>
      <c r="B179" s="16">
        <v>82000</v>
      </c>
      <c r="C179" s="11"/>
      <c r="D179" s="7"/>
      <c r="E179" s="7"/>
      <c r="F179" s="11" t="s">
        <v>398</v>
      </c>
      <c r="G179" s="9">
        <f>SUM(G180:G188)</f>
        <v>2501356.54</v>
      </c>
      <c r="H179" s="44">
        <f>SUM(H180:H188)</f>
        <v>300042.23</v>
      </c>
      <c r="I179" s="9">
        <f>SUM(I180:I188)</f>
        <v>1545000</v>
      </c>
      <c r="J179" s="9">
        <f>SUM(J180:J188)</f>
        <v>1398500</v>
      </c>
      <c r="K179" s="144">
        <f t="shared" si="7"/>
        <v>11.995180423179495</v>
      </c>
      <c r="L179" s="144">
        <f t="shared" si="8"/>
        <v>90.5177993527508</v>
      </c>
      <c r="M179" s="32"/>
      <c r="N179" s="32"/>
      <c r="O179" s="32"/>
      <c r="P179" s="32"/>
    </row>
    <row r="180" spans="1:16" ht="11.25" customHeight="1">
      <c r="A180" s="23"/>
      <c r="B180" s="16"/>
      <c r="C180" s="11"/>
      <c r="D180" s="19">
        <v>821000</v>
      </c>
      <c r="E180" s="7"/>
      <c r="F180" s="4" t="s">
        <v>96</v>
      </c>
      <c r="G180" s="20">
        <v>45525</v>
      </c>
      <c r="H180" s="183">
        <v>2232.5</v>
      </c>
      <c r="I180" s="20">
        <v>35000</v>
      </c>
      <c r="J180" s="20">
        <v>50500</v>
      </c>
      <c r="K180" s="144">
        <v>0</v>
      </c>
      <c r="L180" s="144">
        <f t="shared" si="8"/>
        <v>144.28571428571428</v>
      </c>
      <c r="M180" s="32"/>
      <c r="N180" s="32"/>
      <c r="O180" s="32"/>
      <c r="P180" s="32"/>
    </row>
    <row r="181" spans="1:16" ht="11.25" customHeight="1">
      <c r="A181" s="23"/>
      <c r="B181" s="15"/>
      <c r="C181" s="7"/>
      <c r="D181" s="4">
        <v>821000</v>
      </c>
      <c r="E181" s="4"/>
      <c r="F181" s="4" t="s">
        <v>379</v>
      </c>
      <c r="G181" s="20">
        <v>1174257.99</v>
      </c>
      <c r="H181" s="66">
        <v>56058.5</v>
      </c>
      <c r="I181" s="20">
        <v>621000</v>
      </c>
      <c r="J181" s="20">
        <v>633000</v>
      </c>
      <c r="K181" s="144">
        <f t="shared" si="7"/>
        <v>4.773950910055123</v>
      </c>
      <c r="L181" s="144">
        <f t="shared" si="8"/>
        <v>101.93236714975846</v>
      </c>
      <c r="M181" s="32"/>
      <c r="N181" s="32"/>
      <c r="O181" s="32"/>
      <c r="P181" s="32"/>
    </row>
    <row r="182" spans="1:16" ht="11.25" customHeight="1">
      <c r="A182" s="23"/>
      <c r="B182" s="15"/>
      <c r="C182" s="7"/>
      <c r="D182" s="4">
        <v>821000</v>
      </c>
      <c r="E182" s="4"/>
      <c r="F182" s="4" t="s">
        <v>241</v>
      </c>
      <c r="G182" s="20">
        <v>7780.5</v>
      </c>
      <c r="H182" s="66">
        <v>0</v>
      </c>
      <c r="I182" s="20">
        <v>10000</v>
      </c>
      <c r="J182" s="20">
        <v>10000</v>
      </c>
      <c r="K182" s="144">
        <f t="shared" si="7"/>
        <v>0</v>
      </c>
      <c r="L182" s="144">
        <f t="shared" si="8"/>
        <v>100</v>
      </c>
      <c r="M182" s="32"/>
      <c r="N182" s="32"/>
      <c r="O182" s="32"/>
      <c r="P182" s="32"/>
    </row>
    <row r="183" spans="1:16" ht="11.25" customHeight="1">
      <c r="A183" s="23"/>
      <c r="B183" s="15"/>
      <c r="C183" s="7"/>
      <c r="D183" s="4">
        <v>821000</v>
      </c>
      <c r="E183" s="4"/>
      <c r="F183" s="4" t="s">
        <v>403</v>
      </c>
      <c r="G183" s="20">
        <v>0</v>
      </c>
      <c r="H183" s="66">
        <v>0</v>
      </c>
      <c r="I183" s="20">
        <v>10000</v>
      </c>
      <c r="J183" s="20">
        <v>10000</v>
      </c>
      <c r="K183" s="144">
        <v>0</v>
      </c>
      <c r="L183" s="144">
        <f t="shared" si="8"/>
        <v>100</v>
      </c>
      <c r="M183" s="32"/>
      <c r="N183" s="32"/>
      <c r="O183" s="32"/>
      <c r="P183" s="32"/>
    </row>
    <row r="184" spans="1:16" ht="11.25" customHeight="1">
      <c r="A184" s="23"/>
      <c r="B184" s="15"/>
      <c r="C184" s="7"/>
      <c r="D184" s="4">
        <v>821000</v>
      </c>
      <c r="E184" s="4"/>
      <c r="F184" s="4" t="s">
        <v>240</v>
      </c>
      <c r="G184" s="20">
        <v>586601.69</v>
      </c>
      <c r="H184" s="66">
        <v>0</v>
      </c>
      <c r="I184" s="20">
        <v>0</v>
      </c>
      <c r="J184" s="20">
        <v>0</v>
      </c>
      <c r="K184" s="144">
        <v>0</v>
      </c>
      <c r="L184" s="144">
        <v>0</v>
      </c>
      <c r="M184" s="32"/>
      <c r="N184" s="32"/>
      <c r="O184" s="32"/>
      <c r="P184" s="32"/>
    </row>
    <row r="185" spans="1:16" ht="11.25" customHeight="1">
      <c r="A185" s="23"/>
      <c r="B185" s="15"/>
      <c r="C185" s="7"/>
      <c r="D185" s="4">
        <v>821000</v>
      </c>
      <c r="E185" s="4"/>
      <c r="F185" s="4" t="s">
        <v>218</v>
      </c>
      <c r="G185" s="20">
        <v>499776.93</v>
      </c>
      <c r="H185" s="66">
        <v>0</v>
      </c>
      <c r="I185" s="20">
        <v>300000</v>
      </c>
      <c r="J185" s="20">
        <v>320000</v>
      </c>
      <c r="K185" s="144">
        <f t="shared" si="7"/>
        <v>0</v>
      </c>
      <c r="L185" s="144">
        <f t="shared" si="8"/>
        <v>106.66666666666667</v>
      </c>
      <c r="M185" s="32"/>
      <c r="N185" s="32"/>
      <c r="O185" s="32"/>
      <c r="P185" s="32"/>
    </row>
    <row r="186" spans="1:16" ht="11.25" customHeight="1">
      <c r="A186" s="23"/>
      <c r="B186" s="15"/>
      <c r="C186" s="7"/>
      <c r="D186" s="4">
        <v>821000</v>
      </c>
      <c r="E186" s="4"/>
      <c r="F186" s="4" t="s">
        <v>97</v>
      </c>
      <c r="G186" s="20">
        <v>250</v>
      </c>
      <c r="H186" s="66">
        <v>364</v>
      </c>
      <c r="I186" s="20">
        <v>82000</v>
      </c>
      <c r="J186" s="20">
        <v>15000</v>
      </c>
      <c r="K186" s="144">
        <f t="shared" si="7"/>
        <v>145.6</v>
      </c>
      <c r="L186" s="144">
        <f t="shared" si="8"/>
        <v>18.29268292682927</v>
      </c>
      <c r="M186" s="32"/>
      <c r="N186" s="32"/>
      <c r="O186" s="32"/>
      <c r="P186" s="32"/>
    </row>
    <row r="187" spans="1:16" ht="11.25" customHeight="1">
      <c r="A187" s="23"/>
      <c r="B187" s="15"/>
      <c r="C187" s="7"/>
      <c r="D187" s="4">
        <v>821000</v>
      </c>
      <c r="E187" s="4"/>
      <c r="F187" s="4" t="s">
        <v>98</v>
      </c>
      <c r="G187" s="20">
        <v>0</v>
      </c>
      <c r="H187" s="66">
        <v>0</v>
      </c>
      <c r="I187" s="20">
        <v>32000</v>
      </c>
      <c r="J187" s="20">
        <v>30000</v>
      </c>
      <c r="K187" s="144">
        <v>0</v>
      </c>
      <c r="L187" s="144">
        <f t="shared" si="8"/>
        <v>93.75</v>
      </c>
      <c r="M187" s="32"/>
      <c r="N187" s="32"/>
      <c r="O187" s="32"/>
      <c r="P187" s="32"/>
    </row>
    <row r="188" spans="1:16" ht="11.25" customHeight="1">
      <c r="A188" s="23"/>
      <c r="B188" s="15"/>
      <c r="C188" s="7"/>
      <c r="D188" s="4">
        <v>821600</v>
      </c>
      <c r="E188" s="4"/>
      <c r="F188" s="4" t="s">
        <v>99</v>
      </c>
      <c r="G188" s="20">
        <v>187164.43</v>
      </c>
      <c r="H188" s="66">
        <v>241387.23</v>
      </c>
      <c r="I188" s="20">
        <v>455000</v>
      </c>
      <c r="J188" s="20">
        <v>330000</v>
      </c>
      <c r="K188" s="144">
        <f t="shared" si="7"/>
        <v>128.97067567806556</v>
      </c>
      <c r="L188" s="144">
        <f t="shared" si="8"/>
        <v>72.52747252747253</v>
      </c>
      <c r="M188" s="32"/>
      <c r="N188" s="32"/>
      <c r="O188" s="32"/>
      <c r="P188" s="32"/>
    </row>
    <row r="189" spans="1:16" ht="11.25" customHeight="1">
      <c r="A189" s="23"/>
      <c r="B189" s="15"/>
      <c r="C189" s="7"/>
      <c r="D189" s="7"/>
      <c r="E189" s="7"/>
      <c r="F189" s="11" t="s">
        <v>399</v>
      </c>
      <c r="G189" s="22">
        <v>9203.42</v>
      </c>
      <c r="H189" s="184">
        <v>5043.55</v>
      </c>
      <c r="I189" s="22">
        <v>10000</v>
      </c>
      <c r="J189" s="22">
        <v>10000</v>
      </c>
      <c r="K189" s="144">
        <f t="shared" si="7"/>
        <v>54.80082404149762</v>
      </c>
      <c r="L189" s="144">
        <f t="shared" si="8"/>
        <v>100</v>
      </c>
      <c r="M189" s="32"/>
      <c r="N189" s="32"/>
      <c r="O189" s="32"/>
      <c r="P189" s="32"/>
    </row>
    <row r="190" spans="1:16" ht="11.25" customHeight="1">
      <c r="A190" s="23"/>
      <c r="B190" s="16" t="s">
        <v>100</v>
      </c>
      <c r="C190" s="11"/>
      <c r="D190" s="7"/>
      <c r="E190" s="7"/>
      <c r="F190" s="11" t="s">
        <v>101</v>
      </c>
      <c r="G190" s="9">
        <f>SUM(G106+G124+G169+G179+G177+G189)</f>
        <v>4503484.68</v>
      </c>
      <c r="H190" s="44">
        <f>SUM(H106+H124+H169+H179+H189)</f>
        <v>1143791.49</v>
      </c>
      <c r="I190" s="9">
        <f>SUM(I106+I124+I169+I179+I177+I189)</f>
        <v>3750000</v>
      </c>
      <c r="J190" s="9">
        <f>SUM(J106+J124+J169+J179+J177+J189)</f>
        <v>3650000</v>
      </c>
      <c r="K190" s="144">
        <f t="shared" si="7"/>
        <v>25.39792119377211</v>
      </c>
      <c r="L190" s="144">
        <f t="shared" si="8"/>
        <v>97.33333333333334</v>
      </c>
      <c r="M190" s="32"/>
      <c r="N190" s="32"/>
      <c r="O190" s="32"/>
      <c r="P190" s="32"/>
    </row>
    <row r="191" spans="1:16" ht="11.25" customHeight="1">
      <c r="A191" s="23"/>
      <c r="B191" s="16"/>
      <c r="C191" s="11"/>
      <c r="D191" s="7"/>
      <c r="E191" s="7"/>
      <c r="F191" s="8" t="s">
        <v>102</v>
      </c>
      <c r="G191" s="52">
        <f>SUM(G97-G190)</f>
        <v>-332552.29000000004</v>
      </c>
      <c r="H191" s="44">
        <f>SUM(H97-H190)</f>
        <v>294404.89000000013</v>
      </c>
      <c r="I191" s="52">
        <f>SUM(I97-I190)</f>
        <v>250000</v>
      </c>
      <c r="J191" s="52">
        <f>SUM(J97-J190)</f>
        <v>0</v>
      </c>
      <c r="K191" s="144">
        <v>0</v>
      </c>
      <c r="L191" s="144">
        <f t="shared" si="8"/>
        <v>0</v>
      </c>
      <c r="M191" s="32"/>
      <c r="N191" s="32"/>
      <c r="O191" s="32"/>
      <c r="P191" s="32"/>
    </row>
    <row r="192" spans="1:16" ht="11.25" customHeight="1">
      <c r="A192" s="24"/>
      <c r="B192" s="54"/>
      <c r="C192" s="54"/>
      <c r="D192" s="53"/>
      <c r="E192" s="53"/>
      <c r="F192" s="54"/>
      <c r="G192" s="55"/>
      <c r="H192" s="55"/>
      <c r="I192" s="55"/>
      <c r="J192" s="55"/>
      <c r="K192" s="154"/>
      <c r="L192" s="154"/>
      <c r="M192" s="32"/>
      <c r="N192" s="32"/>
      <c r="O192" s="32"/>
      <c r="P192" s="32"/>
    </row>
    <row r="193" spans="1:16" ht="11.25" customHeight="1">
      <c r="A193" s="24"/>
      <c r="B193" s="54"/>
      <c r="C193" s="54"/>
      <c r="D193" s="53"/>
      <c r="E193" s="53"/>
      <c r="F193" s="54"/>
      <c r="G193" s="55"/>
      <c r="H193" s="55"/>
      <c r="I193" s="55"/>
      <c r="J193" s="55"/>
      <c r="K193" s="154"/>
      <c r="L193" s="154"/>
      <c r="M193" s="32"/>
      <c r="N193" s="32"/>
      <c r="O193" s="32"/>
      <c r="P193" s="32"/>
    </row>
    <row r="194" spans="1:16" ht="11.25" customHeight="1">
      <c r="A194" s="24"/>
      <c r="B194" s="54"/>
      <c r="C194" s="54"/>
      <c r="D194" s="53"/>
      <c r="E194" s="53"/>
      <c r="F194" s="54"/>
      <c r="G194" s="55"/>
      <c r="H194" s="55"/>
      <c r="I194" s="55"/>
      <c r="J194" s="55"/>
      <c r="K194" s="154"/>
      <c r="L194" s="154"/>
      <c r="M194" s="32"/>
      <c r="N194" s="32"/>
      <c r="O194" s="32"/>
      <c r="P194" s="32"/>
    </row>
    <row r="195" spans="1:16" ht="11.25" customHeight="1">
      <c r="A195" s="24"/>
      <c r="B195" s="54"/>
      <c r="C195" s="54"/>
      <c r="D195" s="53"/>
      <c r="E195" s="53"/>
      <c r="F195" s="54"/>
      <c r="G195" s="55"/>
      <c r="H195" s="55"/>
      <c r="I195" s="55"/>
      <c r="J195" s="55"/>
      <c r="K195" s="154"/>
      <c r="L195" s="154"/>
      <c r="M195" s="32"/>
      <c r="N195" s="32"/>
      <c r="O195" s="32"/>
      <c r="P195" s="32"/>
    </row>
    <row r="196" spans="1:16" ht="11.25" customHeight="1">
      <c r="A196" s="24"/>
      <c r="B196" s="54"/>
      <c r="C196" s="54"/>
      <c r="D196" s="53"/>
      <c r="E196" s="53"/>
      <c r="F196" s="54"/>
      <c r="G196" s="55"/>
      <c r="H196" s="55"/>
      <c r="I196" s="55"/>
      <c r="J196" s="55"/>
      <c r="K196" s="154"/>
      <c r="L196" s="154"/>
      <c r="M196" s="32"/>
      <c r="N196" s="32"/>
      <c r="O196" s="32"/>
      <c r="P196" s="32"/>
    </row>
    <row r="197" spans="1:16" ht="11.25" customHeight="1">
      <c r="A197" s="24"/>
      <c r="B197" s="54"/>
      <c r="C197" s="54"/>
      <c r="D197" s="53"/>
      <c r="E197" s="53"/>
      <c r="F197" s="54"/>
      <c r="G197" s="55"/>
      <c r="H197" s="55"/>
      <c r="I197" s="55"/>
      <c r="J197" s="55"/>
      <c r="K197" s="154"/>
      <c r="L197" s="154"/>
      <c r="M197" s="32"/>
      <c r="N197" s="32"/>
      <c r="O197" s="32"/>
      <c r="P197" s="32"/>
    </row>
    <row r="198" spans="1:16" ht="11.25" customHeight="1">
      <c r="A198" s="24"/>
      <c r="B198" s="195" t="s">
        <v>433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0"/>
      <c r="N198" s="190"/>
      <c r="O198" s="190"/>
      <c r="P198" s="190"/>
    </row>
    <row r="199" spans="1:16" ht="11.25" customHeight="1">
      <c r="A199" s="24"/>
      <c r="B199" s="191" t="s">
        <v>434</v>
      </c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</row>
    <row r="200" spans="1:16" ht="11.25" customHeight="1">
      <c r="A200" s="24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32"/>
      <c r="N200" s="32"/>
      <c r="O200" s="32"/>
      <c r="P200" s="32"/>
    </row>
    <row r="201" spans="1:16" ht="11.25" customHeight="1">
      <c r="A201" s="24"/>
      <c r="B201" s="53"/>
      <c r="C201" s="53"/>
      <c r="D201" s="205"/>
      <c r="E201" s="205"/>
      <c r="F201" s="205"/>
      <c r="G201" s="205"/>
      <c r="H201" s="205"/>
      <c r="I201" s="205"/>
      <c r="J201" s="205"/>
      <c r="K201" s="41"/>
      <c r="L201" s="41"/>
      <c r="M201" s="32"/>
      <c r="N201" s="32"/>
      <c r="O201" s="32"/>
      <c r="P201" s="32"/>
    </row>
    <row r="202" spans="1:16" ht="11.25" customHeight="1">
      <c r="A202" s="24"/>
      <c r="B202" s="206" t="s">
        <v>293</v>
      </c>
      <c r="C202" s="206"/>
      <c r="D202" s="206"/>
      <c r="E202" s="67"/>
      <c r="F202" s="207"/>
      <c r="G202" s="207"/>
      <c r="H202" s="207"/>
      <c r="I202" s="207"/>
      <c r="J202" s="207"/>
      <c r="K202" s="207"/>
      <c r="L202" s="207"/>
      <c r="M202" s="32"/>
      <c r="N202" s="32"/>
      <c r="O202" s="32"/>
      <c r="P202" s="32"/>
    </row>
    <row r="203" spans="1:16" ht="11.25" customHeight="1">
      <c r="A203" s="92" t="s">
        <v>103</v>
      </c>
      <c r="B203" s="75" t="s">
        <v>104</v>
      </c>
      <c r="C203" s="75" t="s">
        <v>227</v>
      </c>
      <c r="D203" s="75" t="s">
        <v>105</v>
      </c>
      <c r="E203" s="75"/>
      <c r="F203" s="75" t="s">
        <v>279</v>
      </c>
      <c r="G203" s="92" t="s">
        <v>411</v>
      </c>
      <c r="H203" s="92" t="s">
        <v>406</v>
      </c>
      <c r="I203" s="92" t="s">
        <v>380</v>
      </c>
      <c r="J203" s="92" t="s">
        <v>412</v>
      </c>
      <c r="K203" s="92" t="s">
        <v>322</v>
      </c>
      <c r="L203" s="92" t="s">
        <v>421</v>
      </c>
      <c r="M203" s="32"/>
      <c r="N203" s="32"/>
      <c r="O203" s="32"/>
      <c r="P203" s="32"/>
    </row>
    <row r="204" spans="1:16" s="148" customFormat="1" ht="11.25" customHeight="1">
      <c r="A204" s="92">
        <v>1</v>
      </c>
      <c r="B204" s="75">
        <v>2</v>
      </c>
      <c r="C204" s="75">
        <v>3</v>
      </c>
      <c r="D204" s="75">
        <v>4</v>
      </c>
      <c r="E204" s="75">
        <v>5</v>
      </c>
      <c r="F204" s="75">
        <v>6</v>
      </c>
      <c r="G204" s="75">
        <v>7</v>
      </c>
      <c r="H204" s="75">
        <v>8</v>
      </c>
      <c r="I204" s="75">
        <v>9</v>
      </c>
      <c r="J204" s="75">
        <v>10</v>
      </c>
      <c r="K204" s="75">
        <v>11</v>
      </c>
      <c r="L204" s="105" t="s">
        <v>311</v>
      </c>
      <c r="M204" s="134"/>
      <c r="N204" s="134"/>
      <c r="O204" s="134"/>
      <c r="P204" s="134"/>
    </row>
    <row r="205" spans="1:16" ht="11.25" customHeight="1">
      <c r="A205" s="92">
        <v>1</v>
      </c>
      <c r="B205" s="69"/>
      <c r="C205" s="68"/>
      <c r="D205" s="68"/>
      <c r="E205" s="68"/>
      <c r="F205" s="70" t="s">
        <v>106</v>
      </c>
      <c r="G205" s="23"/>
      <c r="H205" s="23"/>
      <c r="I205" s="23"/>
      <c r="J205" s="23"/>
      <c r="K205" s="23"/>
      <c r="L205" s="23"/>
      <c r="M205" s="32"/>
      <c r="N205" s="32"/>
      <c r="O205" s="32"/>
      <c r="P205" s="32"/>
    </row>
    <row r="206" spans="1:16" ht="11.25" customHeight="1">
      <c r="A206" s="92"/>
      <c r="B206" s="71" t="s">
        <v>107</v>
      </c>
      <c r="C206" s="71"/>
      <c r="D206" s="68"/>
      <c r="E206" s="68"/>
      <c r="F206" s="70" t="s">
        <v>106</v>
      </c>
      <c r="G206" s="23" t="s">
        <v>108</v>
      </c>
      <c r="H206" s="23" t="s">
        <v>108</v>
      </c>
      <c r="I206" s="23" t="s">
        <v>108</v>
      </c>
      <c r="J206" s="23" t="s">
        <v>108</v>
      </c>
      <c r="K206" s="23"/>
      <c r="L206" s="23"/>
      <c r="M206" s="32"/>
      <c r="N206" s="32"/>
      <c r="O206" s="32"/>
      <c r="P206" s="32"/>
    </row>
    <row r="207" spans="1:12" ht="11.25" customHeight="1">
      <c r="A207" s="68"/>
      <c r="B207" s="68"/>
      <c r="C207" s="71"/>
      <c r="D207" s="68">
        <v>611100</v>
      </c>
      <c r="E207" s="68"/>
      <c r="F207" s="72" t="s">
        <v>58</v>
      </c>
      <c r="G207" s="30">
        <v>32490.44</v>
      </c>
      <c r="H207" s="30">
        <v>16363.93</v>
      </c>
      <c r="I207" s="30">
        <v>33000</v>
      </c>
      <c r="J207" s="30">
        <v>35000</v>
      </c>
      <c r="K207" s="144">
        <f aca="true" t="shared" si="9" ref="K207:K222">SUM(SUM(H207/G207))*100</f>
        <v>50.36536901316203</v>
      </c>
      <c r="L207" s="144">
        <f aca="true" t="shared" si="10" ref="L207:L222">SUM(SUM(J207/I207))*100</f>
        <v>106.06060606060606</v>
      </c>
    </row>
    <row r="208" spans="1:19" ht="11.25" customHeight="1">
      <c r="A208" s="26"/>
      <c r="B208" s="68"/>
      <c r="C208" s="71"/>
      <c r="D208" s="68">
        <v>611200</v>
      </c>
      <c r="E208" s="68"/>
      <c r="F208" s="72" t="s">
        <v>109</v>
      </c>
      <c r="G208" s="30">
        <v>1874</v>
      </c>
      <c r="H208" s="30">
        <v>999</v>
      </c>
      <c r="I208" s="30">
        <v>2800</v>
      </c>
      <c r="J208" s="30">
        <v>3800</v>
      </c>
      <c r="K208" s="144">
        <f t="shared" si="9"/>
        <v>53.30843116328708</v>
      </c>
      <c r="L208" s="144">
        <f t="shared" si="10"/>
        <v>135.71428571428572</v>
      </c>
      <c r="R208" s="49"/>
      <c r="S208" s="49"/>
    </row>
    <row r="209" spans="1:19" ht="11.25" customHeight="1">
      <c r="A209" s="23"/>
      <c r="B209" s="68"/>
      <c r="C209" s="71"/>
      <c r="D209" s="68">
        <v>612000</v>
      </c>
      <c r="E209" s="68"/>
      <c r="F209" s="72" t="s">
        <v>110</v>
      </c>
      <c r="G209" s="30">
        <v>3447.13</v>
      </c>
      <c r="H209" s="30">
        <v>1718.22</v>
      </c>
      <c r="I209" s="30">
        <v>3800</v>
      </c>
      <c r="J209" s="30">
        <v>3800</v>
      </c>
      <c r="K209" s="144">
        <f t="shared" si="9"/>
        <v>49.84494347471664</v>
      </c>
      <c r="L209" s="144">
        <f t="shared" si="10"/>
        <v>100</v>
      </c>
      <c r="R209" s="49"/>
      <c r="S209" s="49"/>
    </row>
    <row r="210" spans="1:19" ht="11.25" customHeight="1">
      <c r="A210" s="23"/>
      <c r="B210" s="68"/>
      <c r="C210" s="71"/>
      <c r="D210" s="68">
        <v>613100</v>
      </c>
      <c r="E210" s="68"/>
      <c r="F210" s="72" t="s">
        <v>62</v>
      </c>
      <c r="G210" s="30">
        <v>0</v>
      </c>
      <c r="H210" s="30">
        <v>0</v>
      </c>
      <c r="I210" s="30">
        <v>100</v>
      </c>
      <c r="J210" s="30">
        <v>100</v>
      </c>
      <c r="K210" s="144">
        <v>0</v>
      </c>
      <c r="L210" s="144">
        <f t="shared" si="10"/>
        <v>100</v>
      </c>
      <c r="R210" s="49"/>
      <c r="S210" s="49"/>
    </row>
    <row r="211" spans="1:19" ht="11.25" customHeight="1">
      <c r="A211" s="23"/>
      <c r="B211" s="68"/>
      <c r="C211" s="71"/>
      <c r="D211" s="68">
        <v>613300</v>
      </c>
      <c r="E211" s="68"/>
      <c r="F211" s="72" t="s">
        <v>111</v>
      </c>
      <c r="G211" s="30">
        <v>99</v>
      </c>
      <c r="H211" s="30">
        <v>44.65</v>
      </c>
      <c r="I211" s="30">
        <v>100</v>
      </c>
      <c r="J211" s="30">
        <v>100</v>
      </c>
      <c r="K211" s="144">
        <f t="shared" si="9"/>
        <v>45.1010101010101</v>
      </c>
      <c r="L211" s="144">
        <f t="shared" si="10"/>
        <v>100</v>
      </c>
      <c r="R211" s="49"/>
      <c r="S211" s="49"/>
    </row>
    <row r="212" spans="1:19" ht="11.25" customHeight="1">
      <c r="A212" s="23"/>
      <c r="B212" s="68"/>
      <c r="C212" s="71"/>
      <c r="D212" s="68">
        <v>613400</v>
      </c>
      <c r="E212" s="68"/>
      <c r="F212" s="72" t="s">
        <v>66</v>
      </c>
      <c r="G212" s="30">
        <v>794.06</v>
      </c>
      <c r="H212" s="30">
        <v>447.77</v>
      </c>
      <c r="I212" s="30">
        <v>1000</v>
      </c>
      <c r="J212" s="30">
        <v>900</v>
      </c>
      <c r="K212" s="144">
        <f t="shared" si="9"/>
        <v>56.389945344180546</v>
      </c>
      <c r="L212" s="144">
        <f t="shared" si="10"/>
        <v>90</v>
      </c>
      <c r="M212" s="73" t="e">
        <f>SUM(#REF!/#REF!)</f>
        <v>#REF!</v>
      </c>
      <c r="N212" s="73" t="e">
        <f>SUM(#REF!/#REF!)</f>
        <v>#REF!</v>
      </c>
      <c r="O212" s="73" t="e">
        <f>SUM(#REF!/M212)</f>
        <v>#REF!</v>
      </c>
      <c r="P212" s="74" t="e">
        <f>SUM(M212/N212)</f>
        <v>#REF!</v>
      </c>
      <c r="R212" s="49"/>
      <c r="S212" s="49"/>
    </row>
    <row r="213" spans="1:19" ht="11.25" customHeight="1">
      <c r="A213" s="23"/>
      <c r="B213" s="68"/>
      <c r="C213" s="71"/>
      <c r="D213" s="68">
        <v>613500</v>
      </c>
      <c r="E213" s="68"/>
      <c r="F213" s="72" t="s">
        <v>112</v>
      </c>
      <c r="G213" s="30">
        <v>0</v>
      </c>
      <c r="H213" s="30">
        <v>0</v>
      </c>
      <c r="I213" s="30">
        <v>0</v>
      </c>
      <c r="J213" s="30">
        <v>0</v>
      </c>
      <c r="K213" s="144">
        <v>0</v>
      </c>
      <c r="L213" s="144">
        <v>0</v>
      </c>
      <c r="R213" s="49"/>
      <c r="S213" s="49"/>
    </row>
    <row r="214" spans="1:19" ht="11.25" customHeight="1">
      <c r="A214" s="23"/>
      <c r="B214" s="68"/>
      <c r="C214" s="71"/>
      <c r="D214" s="68">
        <v>613700</v>
      </c>
      <c r="E214" s="68"/>
      <c r="F214" s="72" t="s">
        <v>113</v>
      </c>
      <c r="G214" s="30">
        <v>0</v>
      </c>
      <c r="H214" s="30">
        <v>0</v>
      </c>
      <c r="I214" s="30">
        <v>200</v>
      </c>
      <c r="J214" s="30">
        <v>200</v>
      </c>
      <c r="K214" s="144">
        <v>0</v>
      </c>
      <c r="L214" s="144">
        <f t="shared" si="10"/>
        <v>100</v>
      </c>
      <c r="R214" s="49"/>
      <c r="S214" s="49"/>
    </row>
    <row r="215" spans="1:19" ht="11.25" customHeight="1">
      <c r="A215" s="23"/>
      <c r="B215" s="68"/>
      <c r="C215" s="71"/>
      <c r="D215" s="68">
        <v>613800</v>
      </c>
      <c r="E215" s="68"/>
      <c r="F215" s="72" t="s">
        <v>114</v>
      </c>
      <c r="G215" s="30">
        <v>0</v>
      </c>
      <c r="H215" s="30">
        <v>0</v>
      </c>
      <c r="I215" s="30">
        <v>0</v>
      </c>
      <c r="J215" s="30">
        <v>0</v>
      </c>
      <c r="K215" s="144">
        <v>0</v>
      </c>
      <c r="L215" s="144">
        <v>0</v>
      </c>
      <c r="R215" s="49"/>
      <c r="S215" s="49"/>
    </row>
    <row r="216" spans="1:19" ht="11.25" customHeight="1">
      <c r="A216" s="23"/>
      <c r="B216" s="68"/>
      <c r="C216" s="71"/>
      <c r="D216" s="68">
        <v>613900</v>
      </c>
      <c r="E216" s="68"/>
      <c r="F216" s="72" t="s">
        <v>69</v>
      </c>
      <c r="G216" s="165">
        <f>SUM(G217:G221)</f>
        <v>48473.03</v>
      </c>
      <c r="H216" s="165">
        <f>SUM(H217:H221)</f>
        <v>21835.45</v>
      </c>
      <c r="I216" s="79">
        <f>SUM(I217:I221)</f>
        <v>47000</v>
      </c>
      <c r="J216" s="79">
        <f>SUM(J217:J221)</f>
        <v>73100</v>
      </c>
      <c r="K216" s="144">
        <f t="shared" si="9"/>
        <v>45.04659601431972</v>
      </c>
      <c r="L216" s="144">
        <f t="shared" si="10"/>
        <v>155.53191489361703</v>
      </c>
      <c r="R216" s="49"/>
      <c r="S216" s="49"/>
    </row>
    <row r="217" spans="1:19" ht="11.25" customHeight="1">
      <c r="A217" s="23"/>
      <c r="B217" s="68"/>
      <c r="C217" s="71"/>
      <c r="D217" s="68">
        <v>613900</v>
      </c>
      <c r="E217" s="68" t="s">
        <v>242</v>
      </c>
      <c r="F217" s="78" t="s">
        <v>115</v>
      </c>
      <c r="G217" s="30">
        <v>22475</v>
      </c>
      <c r="H217" s="81">
        <v>12900</v>
      </c>
      <c r="I217" s="30">
        <v>25800</v>
      </c>
      <c r="J217" s="30">
        <v>40800</v>
      </c>
      <c r="K217" s="144">
        <f t="shared" si="9"/>
        <v>57.39710789766407</v>
      </c>
      <c r="L217" s="144">
        <f t="shared" si="10"/>
        <v>158.13953488372093</v>
      </c>
      <c r="R217" s="49"/>
      <c r="S217" s="49"/>
    </row>
    <row r="218" spans="1:19" ht="11.25" customHeight="1">
      <c r="A218" s="23"/>
      <c r="B218" s="68"/>
      <c r="C218" s="71"/>
      <c r="D218" s="68">
        <v>613900</v>
      </c>
      <c r="E218" s="68" t="s">
        <v>243</v>
      </c>
      <c r="F218" s="78" t="s">
        <v>249</v>
      </c>
      <c r="G218" s="30">
        <v>1800</v>
      </c>
      <c r="H218" s="30">
        <v>900</v>
      </c>
      <c r="I218" s="30">
        <v>1800</v>
      </c>
      <c r="J218" s="30">
        <v>1800</v>
      </c>
      <c r="K218" s="144">
        <f t="shared" si="9"/>
        <v>50</v>
      </c>
      <c r="L218" s="144">
        <f t="shared" si="10"/>
        <v>100</v>
      </c>
      <c r="R218" s="49"/>
      <c r="S218" s="49"/>
    </row>
    <row r="219" spans="1:19" ht="11.25" customHeight="1">
      <c r="A219" s="23"/>
      <c r="B219" s="68"/>
      <c r="C219" s="71"/>
      <c r="D219" s="68">
        <v>613900</v>
      </c>
      <c r="E219" s="68" t="s">
        <v>244</v>
      </c>
      <c r="F219" s="78" t="s">
        <v>248</v>
      </c>
      <c r="G219" s="30">
        <v>15045</v>
      </c>
      <c r="H219" s="30">
        <v>4095</v>
      </c>
      <c r="I219" s="30">
        <v>10400</v>
      </c>
      <c r="J219" s="30">
        <v>16500</v>
      </c>
      <c r="K219" s="144">
        <f t="shared" si="9"/>
        <v>27.218344965104684</v>
      </c>
      <c r="L219" s="144">
        <f t="shared" si="10"/>
        <v>158.65384615384613</v>
      </c>
      <c r="R219" s="49"/>
      <c r="S219" s="49"/>
    </row>
    <row r="220" spans="1:19" ht="11.25" customHeight="1">
      <c r="A220" s="23"/>
      <c r="B220" s="68"/>
      <c r="C220" s="71"/>
      <c r="D220" s="68">
        <v>613900</v>
      </c>
      <c r="E220" s="68" t="s">
        <v>245</v>
      </c>
      <c r="F220" s="78" t="s">
        <v>116</v>
      </c>
      <c r="G220" s="30">
        <v>9153.03</v>
      </c>
      <c r="H220" s="30">
        <v>3940.45</v>
      </c>
      <c r="I220" s="30">
        <v>8500</v>
      </c>
      <c r="J220" s="30">
        <v>13500</v>
      </c>
      <c r="K220" s="144">
        <f t="shared" si="9"/>
        <v>43.050771165395496</v>
      </c>
      <c r="L220" s="144">
        <f t="shared" si="10"/>
        <v>158.8235294117647</v>
      </c>
      <c r="R220" s="49"/>
      <c r="S220" s="49"/>
    </row>
    <row r="221" spans="1:19" ht="11.25" customHeight="1">
      <c r="A221" s="23"/>
      <c r="B221" s="68"/>
      <c r="C221" s="71"/>
      <c r="D221" s="68">
        <v>613900</v>
      </c>
      <c r="E221" s="68" t="s">
        <v>258</v>
      </c>
      <c r="F221" s="78" t="s">
        <v>304</v>
      </c>
      <c r="G221" s="30">
        <v>0</v>
      </c>
      <c r="H221" s="30">
        <v>0</v>
      </c>
      <c r="I221" s="30">
        <v>500</v>
      </c>
      <c r="J221" s="30">
        <v>500</v>
      </c>
      <c r="K221" s="144">
        <v>0</v>
      </c>
      <c r="L221" s="144">
        <f t="shared" si="10"/>
        <v>100</v>
      </c>
      <c r="R221" s="49"/>
      <c r="S221" s="49"/>
    </row>
    <row r="222" spans="1:19" ht="11.25" customHeight="1">
      <c r="A222" s="92">
        <v>1</v>
      </c>
      <c r="B222" s="75">
        <v>1</v>
      </c>
      <c r="C222" s="71"/>
      <c r="D222" s="68"/>
      <c r="E222" s="68"/>
      <c r="F222" s="70" t="s">
        <v>117</v>
      </c>
      <c r="G222" s="27">
        <f>SUM(G207:G216)</f>
        <v>87177.66</v>
      </c>
      <c r="H222" s="27">
        <f>SUM(H207:H216)</f>
        <v>41409.020000000004</v>
      </c>
      <c r="I222" s="27">
        <f>SUM(I207:I216)</f>
        <v>88000</v>
      </c>
      <c r="J222" s="27">
        <f>SUM(J207:J216)</f>
        <v>117000</v>
      </c>
      <c r="K222" s="144">
        <f t="shared" si="9"/>
        <v>47.49957729996424</v>
      </c>
      <c r="L222" s="144">
        <f t="shared" si="10"/>
        <v>132.95454545454547</v>
      </c>
      <c r="R222" s="49"/>
      <c r="S222" s="49"/>
    </row>
    <row r="223" spans="1:19" ht="11.25" customHeight="1">
      <c r="A223" s="92">
        <v>2</v>
      </c>
      <c r="B223" s="68"/>
      <c r="C223" s="71"/>
      <c r="D223" s="68"/>
      <c r="E223" s="68"/>
      <c r="F223" s="69" t="s">
        <v>120</v>
      </c>
      <c r="G223" s="23"/>
      <c r="H223" s="23"/>
      <c r="I223" s="23"/>
      <c r="J223" s="23"/>
      <c r="K223" s="23"/>
      <c r="L223" s="10"/>
      <c r="R223" s="49"/>
      <c r="S223" s="49"/>
    </row>
    <row r="224" spans="1:19" ht="11.25" customHeight="1">
      <c r="A224" s="23"/>
      <c r="B224" s="103" t="s">
        <v>107</v>
      </c>
      <c r="C224" s="71"/>
      <c r="D224" s="68"/>
      <c r="E224" s="68"/>
      <c r="F224" s="69" t="s">
        <v>120</v>
      </c>
      <c r="G224" s="23" t="s">
        <v>324</v>
      </c>
      <c r="H224" s="23" t="s">
        <v>375</v>
      </c>
      <c r="I224" s="23" t="s">
        <v>324</v>
      </c>
      <c r="J224" s="23" t="s">
        <v>324</v>
      </c>
      <c r="K224" s="23"/>
      <c r="L224" s="10"/>
      <c r="R224" s="49"/>
      <c r="S224" s="49"/>
    </row>
    <row r="225" spans="1:19" ht="11.25" customHeight="1">
      <c r="A225" s="92"/>
      <c r="B225" s="71"/>
      <c r="C225" s="68"/>
      <c r="D225" s="68">
        <v>611100</v>
      </c>
      <c r="E225" s="68"/>
      <c r="F225" s="72" t="s">
        <v>58</v>
      </c>
      <c r="G225" s="30">
        <v>72942.89</v>
      </c>
      <c r="H225" s="30">
        <v>36218.77</v>
      </c>
      <c r="I225" s="30">
        <v>76000</v>
      </c>
      <c r="J225" s="30">
        <v>79000</v>
      </c>
      <c r="K225" s="144">
        <f aca="true" t="shared" si="11" ref="K225:K241">SUM(SUM(H225/G225))*100</f>
        <v>49.653598863439605</v>
      </c>
      <c r="L225" s="144">
        <f aca="true" t="shared" si="12" ref="L225:L241">SUM(SUM(J225/I225))*100</f>
        <v>103.94736842105263</v>
      </c>
      <c r="R225" s="49"/>
      <c r="S225" s="49"/>
    </row>
    <row r="226" spans="1:19" ht="11.25" customHeight="1">
      <c r="A226" s="92"/>
      <c r="B226" s="71"/>
      <c r="C226" s="68"/>
      <c r="D226" s="68">
        <v>611200</v>
      </c>
      <c r="E226" s="68"/>
      <c r="F226" s="72" t="s">
        <v>109</v>
      </c>
      <c r="G226" s="30">
        <v>12441</v>
      </c>
      <c r="H226" s="30">
        <v>3021.5</v>
      </c>
      <c r="I226" s="30">
        <v>19400</v>
      </c>
      <c r="J226" s="30">
        <v>19400</v>
      </c>
      <c r="K226" s="144">
        <f t="shared" si="11"/>
        <v>24.286632907322563</v>
      </c>
      <c r="L226" s="144">
        <f t="shared" si="12"/>
        <v>100</v>
      </c>
      <c r="R226" s="49"/>
      <c r="S226" s="49"/>
    </row>
    <row r="227" spans="1:19" ht="11.25" customHeight="1">
      <c r="A227" s="23"/>
      <c r="B227" s="71"/>
      <c r="C227" s="71"/>
      <c r="D227" s="68">
        <v>612000</v>
      </c>
      <c r="E227" s="68"/>
      <c r="F227" s="72" t="s">
        <v>110</v>
      </c>
      <c r="G227" s="30">
        <v>7623</v>
      </c>
      <c r="H227" s="30">
        <v>3803.04</v>
      </c>
      <c r="I227" s="30">
        <v>8000</v>
      </c>
      <c r="J227" s="30">
        <v>8400</v>
      </c>
      <c r="K227" s="144">
        <f t="shared" si="11"/>
        <v>49.88902007083825</v>
      </c>
      <c r="L227" s="144">
        <f t="shared" si="12"/>
        <v>105</v>
      </c>
      <c r="R227" s="49"/>
      <c r="S227" s="49"/>
    </row>
    <row r="228" spans="1:19" ht="11.25" customHeight="1">
      <c r="A228" s="26"/>
      <c r="B228" s="68"/>
      <c r="C228" s="68"/>
      <c r="D228" s="68">
        <v>613100</v>
      </c>
      <c r="E228" s="68"/>
      <c r="F228" s="72" t="s">
        <v>62</v>
      </c>
      <c r="G228" s="30">
        <v>0</v>
      </c>
      <c r="H228" s="30">
        <v>0</v>
      </c>
      <c r="I228" s="30">
        <v>400</v>
      </c>
      <c r="J228" s="30">
        <v>400</v>
      </c>
      <c r="K228" s="144">
        <v>0</v>
      </c>
      <c r="L228" s="144">
        <f t="shared" si="12"/>
        <v>100</v>
      </c>
      <c r="R228" s="49"/>
      <c r="S228" s="49"/>
    </row>
    <row r="229" spans="1:19" ht="11.25" customHeight="1">
      <c r="A229" s="69"/>
      <c r="B229" s="68"/>
      <c r="C229" s="68"/>
      <c r="D229" s="68">
        <v>613300</v>
      </c>
      <c r="E229" s="68"/>
      <c r="F229" s="72" t="s">
        <v>250</v>
      </c>
      <c r="G229" s="30">
        <v>2298.08</v>
      </c>
      <c r="H229" s="79">
        <v>926.39</v>
      </c>
      <c r="I229" s="30">
        <v>2400</v>
      </c>
      <c r="J229" s="30">
        <v>2000</v>
      </c>
      <c r="K229" s="144">
        <f t="shared" si="11"/>
        <v>40.3114774072269</v>
      </c>
      <c r="L229" s="144">
        <f t="shared" si="12"/>
        <v>83.33333333333334</v>
      </c>
      <c r="R229" s="49"/>
      <c r="S229" s="49"/>
    </row>
    <row r="230" spans="1:19" ht="11.25" customHeight="1">
      <c r="A230" s="23"/>
      <c r="B230" s="68"/>
      <c r="C230" s="68"/>
      <c r="D230" s="68">
        <v>613300</v>
      </c>
      <c r="E230" s="68"/>
      <c r="F230" s="72" t="s">
        <v>214</v>
      </c>
      <c r="G230" s="30">
        <v>700</v>
      </c>
      <c r="H230" s="79">
        <v>0</v>
      </c>
      <c r="I230" s="30">
        <v>1650</v>
      </c>
      <c r="J230" s="30">
        <v>1700</v>
      </c>
      <c r="K230" s="144">
        <f t="shared" si="11"/>
        <v>0</v>
      </c>
      <c r="L230" s="144">
        <f t="shared" si="12"/>
        <v>103.03030303030303</v>
      </c>
      <c r="R230" s="49"/>
      <c r="S230" s="49"/>
    </row>
    <row r="231" spans="1:19" ht="11.25" customHeight="1">
      <c r="A231" s="23"/>
      <c r="B231" s="68"/>
      <c r="C231" s="68"/>
      <c r="D231" s="68">
        <v>613400</v>
      </c>
      <c r="E231" s="68"/>
      <c r="F231" s="72" t="s">
        <v>66</v>
      </c>
      <c r="G231" s="30">
        <v>470.2</v>
      </c>
      <c r="H231" s="80">
        <v>170.85</v>
      </c>
      <c r="I231" s="30">
        <v>500</v>
      </c>
      <c r="J231" s="30">
        <v>500</v>
      </c>
      <c r="K231" s="144">
        <f t="shared" si="11"/>
        <v>36.33560187154402</v>
      </c>
      <c r="L231" s="144">
        <f t="shared" si="12"/>
        <v>100</v>
      </c>
      <c r="R231" s="49"/>
      <c r="S231" s="49"/>
    </row>
    <row r="232" spans="1:19" ht="11.25" customHeight="1">
      <c r="A232" s="23"/>
      <c r="B232" s="68"/>
      <c r="C232" s="68"/>
      <c r="D232" s="68">
        <v>613500</v>
      </c>
      <c r="E232" s="68"/>
      <c r="F232" s="72" t="s">
        <v>67</v>
      </c>
      <c r="G232" s="30">
        <v>1996.46</v>
      </c>
      <c r="H232" s="81">
        <v>1033.36</v>
      </c>
      <c r="I232" s="30">
        <v>5000</v>
      </c>
      <c r="J232" s="30">
        <v>4000</v>
      </c>
      <c r="K232" s="144">
        <f t="shared" si="11"/>
        <v>51.75961451769632</v>
      </c>
      <c r="L232" s="144">
        <f t="shared" si="12"/>
        <v>80</v>
      </c>
      <c r="R232" s="49"/>
      <c r="S232" s="49"/>
    </row>
    <row r="233" spans="1:19" ht="11.25" customHeight="1">
      <c r="A233" s="23"/>
      <c r="B233" s="68"/>
      <c r="C233" s="68"/>
      <c r="D233" s="68">
        <v>613600</v>
      </c>
      <c r="E233" s="68"/>
      <c r="F233" s="72" t="s">
        <v>305</v>
      </c>
      <c r="G233" s="30">
        <v>0</v>
      </c>
      <c r="H233" s="81">
        <v>0</v>
      </c>
      <c r="I233" s="30">
        <v>0</v>
      </c>
      <c r="J233" s="30">
        <v>0</v>
      </c>
      <c r="K233" s="144">
        <v>0</v>
      </c>
      <c r="L233" s="144">
        <v>0</v>
      </c>
      <c r="R233" s="49"/>
      <c r="S233" s="49"/>
    </row>
    <row r="234" spans="1:19" ht="11.25" customHeight="1">
      <c r="A234" s="23"/>
      <c r="B234" s="68"/>
      <c r="C234" s="68"/>
      <c r="D234" s="68">
        <v>613700</v>
      </c>
      <c r="E234" s="68"/>
      <c r="F234" s="72" t="s">
        <v>113</v>
      </c>
      <c r="G234" s="30">
        <v>331.61</v>
      </c>
      <c r="H234" s="30">
        <v>40</v>
      </c>
      <c r="I234" s="30">
        <v>1150</v>
      </c>
      <c r="J234" s="30">
        <v>1100</v>
      </c>
      <c r="K234" s="144">
        <f t="shared" si="11"/>
        <v>12.06236241367872</v>
      </c>
      <c r="L234" s="144">
        <f t="shared" si="12"/>
        <v>95.65217391304348</v>
      </c>
      <c r="R234" s="49"/>
      <c r="S234" s="49"/>
    </row>
    <row r="235" spans="1:19" ht="11.25" customHeight="1">
      <c r="A235" s="23"/>
      <c r="B235" s="68"/>
      <c r="C235" s="68"/>
      <c r="D235" s="68">
        <v>613800</v>
      </c>
      <c r="E235" s="68"/>
      <c r="F235" s="72" t="s">
        <v>121</v>
      </c>
      <c r="G235" s="30">
        <v>1580.4</v>
      </c>
      <c r="H235" s="30">
        <v>952.57</v>
      </c>
      <c r="I235" s="30">
        <v>2000</v>
      </c>
      <c r="J235" s="30">
        <v>2000</v>
      </c>
      <c r="K235" s="144">
        <f t="shared" si="11"/>
        <v>60.27398127056441</v>
      </c>
      <c r="L235" s="144">
        <f t="shared" si="12"/>
        <v>100</v>
      </c>
      <c r="R235" s="49"/>
      <c r="S235" s="49"/>
    </row>
    <row r="236" spans="1:19" ht="11.25" customHeight="1">
      <c r="A236" s="23"/>
      <c r="B236" s="68"/>
      <c r="C236" s="68"/>
      <c r="D236" s="68">
        <v>613900</v>
      </c>
      <c r="E236" s="68"/>
      <c r="F236" s="72" t="s">
        <v>69</v>
      </c>
      <c r="G236" s="30">
        <v>17899.09</v>
      </c>
      <c r="H236" s="30">
        <v>10682.14</v>
      </c>
      <c r="I236" s="30">
        <v>18000</v>
      </c>
      <c r="J236" s="30">
        <v>18000</v>
      </c>
      <c r="K236" s="144">
        <f t="shared" si="11"/>
        <v>59.67979377722554</v>
      </c>
      <c r="L236" s="144">
        <f t="shared" si="12"/>
        <v>100</v>
      </c>
      <c r="R236" s="49"/>
      <c r="S236" s="49"/>
    </row>
    <row r="237" spans="1:19" ht="11.25" customHeight="1">
      <c r="A237" s="23"/>
      <c r="B237" s="68"/>
      <c r="C237" s="68"/>
      <c r="D237" s="68">
        <v>613900</v>
      </c>
      <c r="E237" s="68"/>
      <c r="F237" s="72" t="s">
        <v>246</v>
      </c>
      <c r="G237" s="30">
        <v>15960.89</v>
      </c>
      <c r="H237" s="30">
        <v>4520</v>
      </c>
      <c r="I237" s="30">
        <v>14000</v>
      </c>
      <c r="J237" s="30">
        <v>15000</v>
      </c>
      <c r="K237" s="144">
        <f t="shared" si="11"/>
        <v>28.319222800232318</v>
      </c>
      <c r="L237" s="144">
        <f t="shared" si="12"/>
        <v>107.14285714285714</v>
      </c>
      <c r="R237" s="49"/>
      <c r="S237" s="49"/>
    </row>
    <row r="238" spans="1:12" ht="11.25" customHeight="1">
      <c r="A238" s="23"/>
      <c r="B238" s="68"/>
      <c r="C238" s="68"/>
      <c r="D238" s="68">
        <v>613900</v>
      </c>
      <c r="E238" s="68"/>
      <c r="F238" s="72" t="s">
        <v>247</v>
      </c>
      <c r="G238" s="30">
        <v>1864.5</v>
      </c>
      <c r="H238" s="30">
        <v>250</v>
      </c>
      <c r="I238" s="30">
        <v>2000</v>
      </c>
      <c r="J238" s="30">
        <v>1500</v>
      </c>
      <c r="K238" s="144">
        <f t="shared" si="11"/>
        <v>13.408420488066506</v>
      </c>
      <c r="L238" s="144">
        <f t="shared" si="12"/>
        <v>75</v>
      </c>
    </row>
    <row r="239" spans="1:12" ht="11.25" customHeight="1">
      <c r="A239" s="23"/>
      <c r="B239" s="68"/>
      <c r="C239" s="68"/>
      <c r="D239" s="68">
        <v>613900</v>
      </c>
      <c r="E239" s="68"/>
      <c r="F239" s="72" t="s">
        <v>413</v>
      </c>
      <c r="G239" s="30">
        <v>0</v>
      </c>
      <c r="H239" s="30">
        <v>0</v>
      </c>
      <c r="I239" s="30">
        <v>0</v>
      </c>
      <c r="J239" s="30">
        <v>3000</v>
      </c>
      <c r="K239" s="144">
        <v>0</v>
      </c>
      <c r="L239" s="144">
        <v>0</v>
      </c>
    </row>
    <row r="240" spans="1:12" ht="11.25" customHeight="1">
      <c r="A240" s="23"/>
      <c r="B240" s="68"/>
      <c r="C240" s="68"/>
      <c r="D240" s="68">
        <v>613900</v>
      </c>
      <c r="E240" s="68"/>
      <c r="F240" s="72" t="s">
        <v>116</v>
      </c>
      <c r="G240" s="30">
        <v>5455.1</v>
      </c>
      <c r="H240" s="30">
        <v>1968.85</v>
      </c>
      <c r="I240" s="30">
        <v>4000</v>
      </c>
      <c r="J240" s="30">
        <v>6000</v>
      </c>
      <c r="K240" s="144">
        <f t="shared" si="11"/>
        <v>36.09191398874447</v>
      </c>
      <c r="L240" s="144">
        <f t="shared" si="12"/>
        <v>150</v>
      </c>
    </row>
    <row r="241" spans="1:12" ht="11.25" customHeight="1">
      <c r="A241" s="92">
        <v>2</v>
      </c>
      <c r="B241" s="103" t="s">
        <v>107</v>
      </c>
      <c r="C241" s="68"/>
      <c r="D241" s="68"/>
      <c r="E241" s="68"/>
      <c r="F241" s="70" t="s">
        <v>117</v>
      </c>
      <c r="G241" s="27">
        <f>SUM(G225:G240)</f>
        <v>141563.22</v>
      </c>
      <c r="H241" s="27">
        <f>SUM(H225:H240)</f>
        <v>63587.469999999994</v>
      </c>
      <c r="I241" s="27">
        <f>SUM(I225:I240)</f>
        <v>154500</v>
      </c>
      <c r="J241" s="27">
        <f>SUM(J225:J240)</f>
        <v>162000</v>
      </c>
      <c r="K241" s="144">
        <f t="shared" si="11"/>
        <v>44.91807264627069</v>
      </c>
      <c r="L241" s="144">
        <f t="shared" si="12"/>
        <v>104.85436893203884</v>
      </c>
    </row>
    <row r="242" spans="1:12" ht="11.25" customHeight="1">
      <c r="A242" s="92" t="s">
        <v>103</v>
      </c>
      <c r="B242" s="75" t="s">
        <v>104</v>
      </c>
      <c r="C242" s="75" t="s">
        <v>227</v>
      </c>
      <c r="D242" s="75" t="s">
        <v>105</v>
      </c>
      <c r="E242" s="75"/>
      <c r="F242" s="75" t="s">
        <v>279</v>
      </c>
      <c r="G242" s="76" t="s">
        <v>411</v>
      </c>
      <c r="H242" s="76" t="s">
        <v>406</v>
      </c>
      <c r="I242" s="76" t="s">
        <v>380</v>
      </c>
      <c r="J242" s="76" t="s">
        <v>412</v>
      </c>
      <c r="K242" s="92" t="s">
        <v>322</v>
      </c>
      <c r="L242" s="92" t="s">
        <v>421</v>
      </c>
    </row>
    <row r="243" spans="1:12" s="148" customFormat="1" ht="9.75" customHeight="1">
      <c r="A243" s="92">
        <v>1</v>
      </c>
      <c r="B243" s="75">
        <v>2</v>
      </c>
      <c r="C243" s="75">
        <v>3</v>
      </c>
      <c r="D243" s="75">
        <v>4</v>
      </c>
      <c r="E243" s="75">
        <v>5</v>
      </c>
      <c r="F243" s="75">
        <v>6</v>
      </c>
      <c r="G243" s="75">
        <v>7</v>
      </c>
      <c r="H243" s="75">
        <v>8</v>
      </c>
      <c r="I243" s="75">
        <v>9</v>
      </c>
      <c r="J243" s="75">
        <v>10</v>
      </c>
      <c r="K243" s="75">
        <v>11</v>
      </c>
      <c r="L243" s="105" t="s">
        <v>311</v>
      </c>
    </row>
    <row r="244" spans="1:12" ht="11.25" customHeight="1">
      <c r="A244" s="26">
        <v>3</v>
      </c>
      <c r="B244" s="71" t="s">
        <v>107</v>
      </c>
      <c r="C244" s="68"/>
      <c r="D244" s="23"/>
      <c r="E244" s="23"/>
      <c r="F244" s="26" t="s">
        <v>122</v>
      </c>
      <c r="G244" s="30" t="s">
        <v>323</v>
      </c>
      <c r="H244" s="30" t="s">
        <v>323</v>
      </c>
      <c r="I244" s="30" t="s">
        <v>323</v>
      </c>
      <c r="J244" s="30" t="s">
        <v>323</v>
      </c>
      <c r="K244" s="23"/>
      <c r="L244" s="10"/>
    </row>
    <row r="245" spans="1:12" ht="11.25" customHeight="1">
      <c r="A245" s="23"/>
      <c r="B245" s="68"/>
      <c r="C245" s="68"/>
      <c r="D245" s="23">
        <v>611100</v>
      </c>
      <c r="E245" s="23"/>
      <c r="F245" s="23" t="s">
        <v>58</v>
      </c>
      <c r="G245" s="30">
        <v>142000</v>
      </c>
      <c r="H245" s="30">
        <v>74186.87</v>
      </c>
      <c r="I245" s="30">
        <v>150000</v>
      </c>
      <c r="J245" s="30">
        <v>160500</v>
      </c>
      <c r="K245" s="144">
        <f aca="true" t="shared" si="13" ref="K245:K301">SUM(SUM(H245/G245))*100</f>
        <v>52.24427464788732</v>
      </c>
      <c r="L245" s="144">
        <f aca="true" t="shared" si="14" ref="L245:L301">SUM(SUM(J245/I245))*100</f>
        <v>107</v>
      </c>
    </row>
    <row r="246" spans="1:12" ht="11.25" customHeight="1">
      <c r="A246" s="26"/>
      <c r="B246" s="69"/>
      <c r="C246" s="23"/>
      <c r="D246" s="23">
        <v>611200</v>
      </c>
      <c r="E246" s="23"/>
      <c r="F246" s="23" t="s">
        <v>59</v>
      </c>
      <c r="G246" s="30">
        <v>18755.3</v>
      </c>
      <c r="H246" s="30">
        <v>10516</v>
      </c>
      <c r="I246" s="30">
        <v>23000</v>
      </c>
      <c r="J246" s="30">
        <v>26500</v>
      </c>
      <c r="K246" s="144">
        <f t="shared" si="13"/>
        <v>56.06948435908783</v>
      </c>
      <c r="L246" s="144">
        <f t="shared" si="14"/>
        <v>115.21739130434783</v>
      </c>
    </row>
    <row r="247" spans="1:12" ht="11.25" customHeight="1">
      <c r="A247" s="92"/>
      <c r="B247" s="71"/>
      <c r="C247" s="71"/>
      <c r="D247" s="23">
        <v>612000</v>
      </c>
      <c r="E247" s="23"/>
      <c r="F247" s="23" t="s">
        <v>110</v>
      </c>
      <c r="G247" s="30">
        <v>11999.82</v>
      </c>
      <c r="H247" s="30">
        <v>7789.58</v>
      </c>
      <c r="I247" s="30">
        <v>16000</v>
      </c>
      <c r="J247" s="30">
        <v>17000</v>
      </c>
      <c r="K247" s="144">
        <f t="shared" si="13"/>
        <v>64.91414037877234</v>
      </c>
      <c r="L247" s="144">
        <f t="shared" si="14"/>
        <v>106.25</v>
      </c>
    </row>
    <row r="248" spans="1:12" ht="11.25" customHeight="1">
      <c r="A248" s="68"/>
      <c r="B248" s="68"/>
      <c r="C248" s="23"/>
      <c r="D248" s="23">
        <v>613100</v>
      </c>
      <c r="E248" s="23"/>
      <c r="F248" s="23" t="s">
        <v>62</v>
      </c>
      <c r="G248" s="30">
        <v>159.42</v>
      </c>
      <c r="H248" s="30">
        <v>84</v>
      </c>
      <c r="I248" s="30">
        <v>500</v>
      </c>
      <c r="J248" s="30">
        <v>300</v>
      </c>
      <c r="K248" s="144">
        <f t="shared" si="13"/>
        <v>52.691004892736174</v>
      </c>
      <c r="L248" s="144">
        <f t="shared" si="14"/>
        <v>60</v>
      </c>
    </row>
    <row r="249" spans="1:12" ht="11.25" customHeight="1">
      <c r="A249" s="68"/>
      <c r="B249" s="68"/>
      <c r="C249" s="23"/>
      <c r="D249" s="23">
        <v>613200</v>
      </c>
      <c r="E249" s="23"/>
      <c r="F249" s="23" t="s">
        <v>123</v>
      </c>
      <c r="G249" s="30">
        <v>9316.95</v>
      </c>
      <c r="H249" s="30">
        <v>4869</v>
      </c>
      <c r="I249" s="30">
        <v>10000</v>
      </c>
      <c r="J249" s="30">
        <v>10000</v>
      </c>
      <c r="K249" s="144">
        <f t="shared" si="13"/>
        <v>52.259591389886175</v>
      </c>
      <c r="L249" s="144">
        <f t="shared" si="14"/>
        <v>100</v>
      </c>
    </row>
    <row r="250" spans="1:12" ht="11.25" customHeight="1">
      <c r="A250" s="70"/>
      <c r="B250" s="68"/>
      <c r="C250" s="23"/>
      <c r="D250" s="23">
        <v>613300</v>
      </c>
      <c r="E250" s="23"/>
      <c r="F250" s="23" t="s">
        <v>125</v>
      </c>
      <c r="G250" s="30">
        <v>499.64</v>
      </c>
      <c r="H250" s="30">
        <v>193.5</v>
      </c>
      <c r="I250" s="30">
        <v>500</v>
      </c>
      <c r="J250" s="30">
        <v>500</v>
      </c>
      <c r="K250" s="144">
        <f t="shared" si="13"/>
        <v>38.727884076535105</v>
      </c>
      <c r="L250" s="144">
        <f t="shared" si="14"/>
        <v>100</v>
      </c>
    </row>
    <row r="251" spans="1:12" ht="11.25" customHeight="1">
      <c r="A251" s="26"/>
      <c r="B251" s="68"/>
      <c r="C251" s="23"/>
      <c r="D251" s="23">
        <v>613400</v>
      </c>
      <c r="E251" s="23"/>
      <c r="F251" s="23" t="s">
        <v>66</v>
      </c>
      <c r="G251" s="30">
        <v>1140.13</v>
      </c>
      <c r="H251" s="30">
        <v>666.31</v>
      </c>
      <c r="I251" s="30">
        <v>1400</v>
      </c>
      <c r="J251" s="30">
        <v>1500</v>
      </c>
      <c r="K251" s="144">
        <f t="shared" si="13"/>
        <v>58.441581223193836</v>
      </c>
      <c r="L251" s="144">
        <f t="shared" si="14"/>
        <v>107.14285714285714</v>
      </c>
    </row>
    <row r="252" spans="1:12" ht="11.25" customHeight="1">
      <c r="A252" s="23"/>
      <c r="B252" s="68"/>
      <c r="C252" s="23"/>
      <c r="D252" s="92">
        <v>613700</v>
      </c>
      <c r="E252" s="92"/>
      <c r="F252" s="92" t="s">
        <v>126</v>
      </c>
      <c r="G252" s="77">
        <f>SUM(G253:G255)</f>
        <v>88534.29000000001</v>
      </c>
      <c r="H252" s="77">
        <f>SUM(H253:H255)</f>
        <v>52279.41</v>
      </c>
      <c r="I252" s="77">
        <f>SUM(I253:I255)</f>
        <v>100500</v>
      </c>
      <c r="J252" s="77">
        <f>SUM(J253:J255)</f>
        <v>100500</v>
      </c>
      <c r="K252" s="144">
        <f t="shared" si="13"/>
        <v>59.04990032675476</v>
      </c>
      <c r="L252" s="144">
        <f t="shared" si="14"/>
        <v>100</v>
      </c>
    </row>
    <row r="253" spans="1:12" ht="11.25" customHeight="1">
      <c r="A253" s="23"/>
      <c r="B253" s="68"/>
      <c r="C253" s="23"/>
      <c r="D253" s="23">
        <v>613700</v>
      </c>
      <c r="E253" s="23" t="s">
        <v>127</v>
      </c>
      <c r="F253" s="23" t="s">
        <v>251</v>
      </c>
      <c r="G253" s="30">
        <v>3227.02</v>
      </c>
      <c r="H253" s="30">
        <v>0</v>
      </c>
      <c r="I253" s="30">
        <v>10000</v>
      </c>
      <c r="J253" s="30">
        <v>10000</v>
      </c>
      <c r="K253" s="144">
        <f t="shared" si="13"/>
        <v>0</v>
      </c>
      <c r="L253" s="144">
        <f t="shared" si="14"/>
        <v>100</v>
      </c>
    </row>
    <row r="254" spans="1:12" ht="11.25" customHeight="1">
      <c r="A254" s="23"/>
      <c r="B254" s="68"/>
      <c r="C254" s="23"/>
      <c r="D254" s="23">
        <v>613700</v>
      </c>
      <c r="E254" s="23" t="s">
        <v>128</v>
      </c>
      <c r="F254" s="23" t="s">
        <v>237</v>
      </c>
      <c r="G254" s="30">
        <v>85257.17</v>
      </c>
      <c r="H254" s="30">
        <v>52279.41</v>
      </c>
      <c r="I254" s="30">
        <v>90000</v>
      </c>
      <c r="J254" s="30">
        <v>90000</v>
      </c>
      <c r="K254" s="144">
        <f t="shared" si="13"/>
        <v>61.31966378898104</v>
      </c>
      <c r="L254" s="144">
        <f t="shared" si="14"/>
        <v>100</v>
      </c>
    </row>
    <row r="255" spans="1:12" ht="11.25" customHeight="1">
      <c r="A255" s="23"/>
      <c r="B255" s="75"/>
      <c r="C255" s="92"/>
      <c r="D255" s="23">
        <v>613700</v>
      </c>
      <c r="E255" s="23" t="s">
        <v>129</v>
      </c>
      <c r="F255" s="23" t="s">
        <v>130</v>
      </c>
      <c r="G255" s="30">
        <v>50.1</v>
      </c>
      <c r="H255" s="30">
        <v>0</v>
      </c>
      <c r="I255" s="30">
        <v>500</v>
      </c>
      <c r="J255" s="30">
        <v>500</v>
      </c>
      <c r="K255" s="144">
        <f t="shared" si="13"/>
        <v>0</v>
      </c>
      <c r="L255" s="144">
        <f t="shared" si="14"/>
        <v>100</v>
      </c>
    </row>
    <row r="256" spans="1:12" ht="11.25" customHeight="1">
      <c r="A256" s="23"/>
      <c r="B256" s="75"/>
      <c r="C256" s="92"/>
      <c r="D256" s="23">
        <v>613800</v>
      </c>
      <c r="E256" s="23"/>
      <c r="F256" s="23" t="s">
        <v>124</v>
      </c>
      <c r="G256" s="30">
        <v>1389.01</v>
      </c>
      <c r="H256" s="30">
        <v>754.08</v>
      </c>
      <c r="I256" s="30">
        <v>1600</v>
      </c>
      <c r="J256" s="30">
        <v>1700</v>
      </c>
      <c r="K256" s="144">
        <f t="shared" si="13"/>
        <v>54.28902599693307</v>
      </c>
      <c r="L256" s="144">
        <f t="shared" si="14"/>
        <v>106.25</v>
      </c>
    </row>
    <row r="257" spans="1:12" ht="11.25" customHeight="1">
      <c r="A257" s="23"/>
      <c r="B257" s="68"/>
      <c r="C257" s="23"/>
      <c r="D257" s="23">
        <v>613900</v>
      </c>
      <c r="E257" s="23"/>
      <c r="F257" s="23" t="s">
        <v>69</v>
      </c>
      <c r="G257" s="30">
        <v>6633.28</v>
      </c>
      <c r="H257" s="30">
        <v>2991.4</v>
      </c>
      <c r="I257" s="30">
        <v>6500</v>
      </c>
      <c r="J257" s="30">
        <v>6500</v>
      </c>
      <c r="K257" s="144">
        <f t="shared" si="13"/>
        <v>45.096844999758794</v>
      </c>
      <c r="L257" s="144">
        <f t="shared" si="14"/>
        <v>100</v>
      </c>
    </row>
    <row r="258" spans="1:12" ht="11.25" customHeight="1">
      <c r="A258" s="23"/>
      <c r="B258" s="68"/>
      <c r="C258" s="23"/>
      <c r="D258" s="23">
        <v>616200</v>
      </c>
      <c r="E258" s="23"/>
      <c r="F258" s="23" t="s">
        <v>396</v>
      </c>
      <c r="G258" s="30">
        <v>0</v>
      </c>
      <c r="H258" s="30">
        <v>0</v>
      </c>
      <c r="I258" s="30">
        <v>9000</v>
      </c>
      <c r="J258" s="30">
        <v>2000</v>
      </c>
      <c r="K258" s="144">
        <v>0</v>
      </c>
      <c r="L258" s="144">
        <f t="shared" si="14"/>
        <v>22.22222222222222</v>
      </c>
    </row>
    <row r="259" spans="1:12" ht="11.25" customHeight="1">
      <c r="A259" s="92">
        <v>3</v>
      </c>
      <c r="B259" s="71" t="s">
        <v>107</v>
      </c>
      <c r="C259" s="23"/>
      <c r="D259" s="23"/>
      <c r="E259" s="23"/>
      <c r="F259" s="26" t="s">
        <v>117</v>
      </c>
      <c r="G259" s="27">
        <f>SUM(G245:G252)+G257+G256+G258</f>
        <v>280427.8400000001</v>
      </c>
      <c r="H259" s="27">
        <f>SUM(H245:H252)+H257+H256+H258</f>
        <v>154330.14999999997</v>
      </c>
      <c r="I259" s="27">
        <f>SUM(I245:I252)+I257+I256+I258</f>
        <v>319000</v>
      </c>
      <c r="J259" s="27">
        <f>SUM(J245:J252)+J257+J256+J258</f>
        <v>327000</v>
      </c>
      <c r="K259" s="144">
        <f t="shared" si="13"/>
        <v>55.033819038794405</v>
      </c>
      <c r="L259" s="144">
        <f t="shared" si="14"/>
        <v>102.5078369905956</v>
      </c>
    </row>
    <row r="260" spans="1:12" ht="11.25" customHeight="1">
      <c r="A260" s="92">
        <v>4</v>
      </c>
      <c r="B260" s="84" t="s">
        <v>107</v>
      </c>
      <c r="C260" s="26"/>
      <c r="D260" s="57"/>
      <c r="E260" s="57"/>
      <c r="F260" s="85" t="s">
        <v>135</v>
      </c>
      <c r="G260" s="81" t="s">
        <v>320</v>
      </c>
      <c r="H260" s="81" t="s">
        <v>409</v>
      </c>
      <c r="I260" s="81" t="s">
        <v>320</v>
      </c>
      <c r="J260" s="81" t="s">
        <v>320</v>
      </c>
      <c r="K260" s="57"/>
      <c r="L260" s="10"/>
    </row>
    <row r="261" spans="2:12" ht="11.25" customHeight="1">
      <c r="B261" s="69"/>
      <c r="C261" s="23"/>
      <c r="D261" s="23">
        <v>611100</v>
      </c>
      <c r="E261" s="23"/>
      <c r="F261" s="23" t="s">
        <v>58</v>
      </c>
      <c r="G261" s="30">
        <v>85567.44</v>
      </c>
      <c r="H261" s="30">
        <v>36953.56</v>
      </c>
      <c r="I261" s="30">
        <v>95000</v>
      </c>
      <c r="J261" s="30">
        <v>101000</v>
      </c>
      <c r="K261" s="144">
        <f t="shared" si="13"/>
        <v>43.18647373346684</v>
      </c>
      <c r="L261" s="144">
        <f t="shared" si="14"/>
        <v>106.3157894736842</v>
      </c>
    </row>
    <row r="262" spans="1:12" ht="11.25" customHeight="1">
      <c r="A262" s="92"/>
      <c r="B262" s="69"/>
      <c r="C262" s="23"/>
      <c r="D262" s="23">
        <v>611200</v>
      </c>
      <c r="E262" s="23"/>
      <c r="F262" s="23" t="s">
        <v>59</v>
      </c>
      <c r="G262" s="30">
        <v>10582.5</v>
      </c>
      <c r="H262" s="30">
        <v>3814.5</v>
      </c>
      <c r="I262" s="30">
        <v>12000</v>
      </c>
      <c r="J262" s="30">
        <v>15000</v>
      </c>
      <c r="K262" s="144">
        <f t="shared" si="13"/>
        <v>36.045357902197026</v>
      </c>
      <c r="L262" s="144">
        <f t="shared" si="14"/>
        <v>125</v>
      </c>
    </row>
    <row r="263" spans="1:12" ht="11.25" customHeight="1">
      <c r="A263" s="92"/>
      <c r="B263" s="84"/>
      <c r="C263" s="84"/>
      <c r="D263" s="23">
        <v>612000</v>
      </c>
      <c r="E263" s="23"/>
      <c r="F263" s="23" t="s">
        <v>110</v>
      </c>
      <c r="G263" s="30">
        <v>9855.05</v>
      </c>
      <c r="H263" s="30">
        <v>3880.11</v>
      </c>
      <c r="I263" s="30">
        <v>10000</v>
      </c>
      <c r="J263" s="30">
        <v>10600</v>
      </c>
      <c r="K263" s="144">
        <f t="shared" si="13"/>
        <v>39.37179415629551</v>
      </c>
      <c r="L263" s="144">
        <f t="shared" si="14"/>
        <v>106</v>
      </c>
    </row>
    <row r="264" spans="1:12" ht="11.25" customHeight="1">
      <c r="A264" s="69"/>
      <c r="B264" s="68"/>
      <c r="C264" s="23"/>
      <c r="D264" s="23">
        <v>613100</v>
      </c>
      <c r="E264" s="23"/>
      <c r="F264" s="23" t="s">
        <v>62</v>
      </c>
      <c r="G264" s="30">
        <v>0</v>
      </c>
      <c r="H264" s="30">
        <v>0</v>
      </c>
      <c r="I264" s="30">
        <v>100</v>
      </c>
      <c r="J264" s="30">
        <v>100</v>
      </c>
      <c r="K264" s="144">
        <v>0</v>
      </c>
      <c r="L264" s="144">
        <f t="shared" si="14"/>
        <v>100</v>
      </c>
    </row>
    <row r="265" spans="1:12" ht="11.25" customHeight="1">
      <c r="A265" s="69"/>
      <c r="B265" s="68"/>
      <c r="C265" s="23"/>
      <c r="D265" s="23">
        <v>613300</v>
      </c>
      <c r="E265" s="23"/>
      <c r="F265" s="23" t="s">
        <v>291</v>
      </c>
      <c r="G265" s="30">
        <v>1298.62</v>
      </c>
      <c r="H265" s="30">
        <v>1196.42</v>
      </c>
      <c r="I265" s="30">
        <v>1400</v>
      </c>
      <c r="J265" s="30">
        <v>1400</v>
      </c>
      <c r="K265" s="144">
        <f t="shared" si="13"/>
        <v>92.13010734471979</v>
      </c>
      <c r="L265" s="144">
        <f t="shared" si="14"/>
        <v>100</v>
      </c>
    </row>
    <row r="266" spans="1:12" ht="11.25" customHeight="1">
      <c r="A266" s="57"/>
      <c r="B266" s="68"/>
      <c r="C266" s="23"/>
      <c r="D266" s="23">
        <v>613400</v>
      </c>
      <c r="E266" s="23"/>
      <c r="F266" s="23" t="s">
        <v>66</v>
      </c>
      <c r="G266" s="30">
        <v>582.48</v>
      </c>
      <c r="H266" s="30">
        <v>508.04</v>
      </c>
      <c r="I266" s="30">
        <v>1500</v>
      </c>
      <c r="J266" s="30">
        <v>1400</v>
      </c>
      <c r="K266" s="144">
        <f t="shared" si="13"/>
        <v>87.22016206565031</v>
      </c>
      <c r="L266" s="144">
        <f t="shared" si="14"/>
        <v>93.33333333333333</v>
      </c>
    </row>
    <row r="267" spans="1:12" ht="10.5" customHeight="1">
      <c r="A267" s="23"/>
      <c r="B267" s="68"/>
      <c r="C267" s="23"/>
      <c r="D267" s="23">
        <v>613700</v>
      </c>
      <c r="E267" s="23"/>
      <c r="F267" s="23" t="s">
        <v>113</v>
      </c>
      <c r="G267" s="30">
        <v>615.62</v>
      </c>
      <c r="H267" s="30">
        <v>360.25</v>
      </c>
      <c r="I267" s="30">
        <v>1000</v>
      </c>
      <c r="J267" s="30">
        <v>1000</v>
      </c>
      <c r="K267" s="144">
        <f t="shared" si="13"/>
        <v>58.518241772522</v>
      </c>
      <c r="L267" s="144">
        <f t="shared" si="14"/>
        <v>100</v>
      </c>
    </row>
    <row r="268" spans="1:12" ht="11.25" customHeight="1">
      <c r="A268" s="23"/>
      <c r="B268" s="68"/>
      <c r="C268" s="23"/>
      <c r="D268" s="23">
        <v>613900</v>
      </c>
      <c r="E268" s="23"/>
      <c r="F268" s="23" t="s">
        <v>69</v>
      </c>
      <c r="G268" s="30">
        <v>976.05</v>
      </c>
      <c r="H268" s="30">
        <v>140</v>
      </c>
      <c r="I268" s="30">
        <v>1000</v>
      </c>
      <c r="J268" s="30">
        <v>1000</v>
      </c>
      <c r="K268" s="144">
        <f t="shared" si="13"/>
        <v>14.343527483223195</v>
      </c>
      <c r="L268" s="144">
        <f t="shared" si="14"/>
        <v>100</v>
      </c>
    </row>
    <row r="269" spans="1:12" ht="11.25" customHeight="1">
      <c r="A269" s="23"/>
      <c r="B269" s="68"/>
      <c r="C269" s="23"/>
      <c r="D269" s="23"/>
      <c r="E269" s="23"/>
      <c r="F269" s="26" t="s">
        <v>117</v>
      </c>
      <c r="G269" s="27">
        <f>SUM(G261:G268)</f>
        <v>109477.76</v>
      </c>
      <c r="H269" s="27">
        <f>SUM(H261:H268)</f>
        <v>46852.88</v>
      </c>
      <c r="I269" s="27">
        <f>SUM(I261:I268)</f>
        <v>122000</v>
      </c>
      <c r="J269" s="27">
        <f>SUM(J261:J268)</f>
        <v>131500</v>
      </c>
      <c r="K269" s="144">
        <f t="shared" si="13"/>
        <v>42.796710491701695</v>
      </c>
      <c r="L269" s="144">
        <f t="shared" si="14"/>
        <v>107.78688524590163</v>
      </c>
    </row>
    <row r="270" spans="1:12" ht="11.25" customHeight="1">
      <c r="A270" s="139">
        <v>5</v>
      </c>
      <c r="B270" s="71" t="s">
        <v>107</v>
      </c>
      <c r="C270" s="75"/>
      <c r="D270" s="23"/>
      <c r="E270" s="23"/>
      <c r="F270" s="26" t="s">
        <v>131</v>
      </c>
      <c r="G270" s="30" t="s">
        <v>299</v>
      </c>
      <c r="H270" s="30" t="s">
        <v>299</v>
      </c>
      <c r="I270" s="30" t="s">
        <v>299</v>
      </c>
      <c r="J270" s="30" t="s">
        <v>424</v>
      </c>
      <c r="K270" s="10"/>
      <c r="L270" s="10"/>
    </row>
    <row r="271" spans="1:18" ht="11.25" customHeight="1">
      <c r="A271" s="137"/>
      <c r="B271" s="68"/>
      <c r="C271" s="68"/>
      <c r="D271" s="23">
        <v>611100</v>
      </c>
      <c r="E271" s="23"/>
      <c r="F271" s="23" t="s">
        <v>58</v>
      </c>
      <c r="G271" s="30">
        <v>170099.37</v>
      </c>
      <c r="H271" s="30">
        <v>82639.66</v>
      </c>
      <c r="I271" s="30">
        <v>180000</v>
      </c>
      <c r="J271" s="30">
        <v>163500</v>
      </c>
      <c r="K271" s="144">
        <f t="shared" si="13"/>
        <v>48.58316641619543</v>
      </c>
      <c r="L271" s="144">
        <f t="shared" si="14"/>
        <v>90.83333333333333</v>
      </c>
      <c r="R271" s="49">
        <v>17000</v>
      </c>
    </row>
    <row r="272" spans="1:18" ht="11.25" customHeight="1">
      <c r="A272" s="138"/>
      <c r="B272" s="69"/>
      <c r="C272" s="23"/>
      <c r="D272" s="23">
        <v>611200</v>
      </c>
      <c r="E272" s="23"/>
      <c r="F272" s="23" t="s">
        <v>59</v>
      </c>
      <c r="G272" s="30">
        <v>25869</v>
      </c>
      <c r="H272" s="30">
        <v>10601</v>
      </c>
      <c r="I272" s="30">
        <v>32000</v>
      </c>
      <c r="J272" s="30">
        <v>32700</v>
      </c>
      <c r="K272" s="144">
        <f t="shared" si="13"/>
        <v>40.97955081371526</v>
      </c>
      <c r="L272" s="144">
        <f t="shared" si="14"/>
        <v>102.18750000000001</v>
      </c>
      <c r="R272" s="49">
        <v>6000</v>
      </c>
    </row>
    <row r="273" spans="1:18" ht="11.25" customHeight="1">
      <c r="A273" s="139"/>
      <c r="B273" s="71"/>
      <c r="C273" s="71"/>
      <c r="D273" s="23">
        <v>612000</v>
      </c>
      <c r="E273" s="23"/>
      <c r="F273" s="23" t="s">
        <v>110</v>
      </c>
      <c r="G273" s="30">
        <v>19900</v>
      </c>
      <c r="H273" s="30">
        <v>8677.17</v>
      </c>
      <c r="I273" s="30">
        <v>19000</v>
      </c>
      <c r="J273" s="30">
        <v>17500</v>
      </c>
      <c r="K273" s="144">
        <f t="shared" si="13"/>
        <v>43.60386934673367</v>
      </c>
      <c r="L273" s="144">
        <f t="shared" si="14"/>
        <v>92.10526315789474</v>
      </c>
      <c r="R273" s="49">
        <v>4000</v>
      </c>
    </row>
    <row r="274" spans="1:18" ht="9.75" customHeight="1">
      <c r="A274" s="68"/>
      <c r="B274" s="68"/>
      <c r="C274" s="23"/>
      <c r="D274" s="23">
        <v>613100</v>
      </c>
      <c r="E274" s="23"/>
      <c r="F274" s="23" t="s">
        <v>62</v>
      </c>
      <c r="G274" s="30">
        <v>0</v>
      </c>
      <c r="H274" s="30">
        <v>6</v>
      </c>
      <c r="I274" s="30">
        <v>500</v>
      </c>
      <c r="J274" s="30">
        <v>400</v>
      </c>
      <c r="K274" s="144">
        <v>0</v>
      </c>
      <c r="L274" s="144">
        <f t="shared" si="14"/>
        <v>80</v>
      </c>
      <c r="M274" s="148"/>
      <c r="N274" s="148"/>
      <c r="O274" s="148"/>
      <c r="P274" s="148"/>
      <c r="R274" s="49">
        <v>2400</v>
      </c>
    </row>
    <row r="275" spans="1:18" ht="11.25" customHeight="1">
      <c r="A275" s="138"/>
      <c r="B275" s="68"/>
      <c r="C275" s="23"/>
      <c r="D275" s="23">
        <v>613200</v>
      </c>
      <c r="E275" s="23"/>
      <c r="F275" s="23" t="s">
        <v>132</v>
      </c>
      <c r="G275" s="30">
        <v>3227.21</v>
      </c>
      <c r="H275" s="30">
        <v>1792.6</v>
      </c>
      <c r="I275" s="30">
        <v>8000</v>
      </c>
      <c r="J275" s="30">
        <v>6000</v>
      </c>
      <c r="K275" s="144">
        <f t="shared" si="13"/>
        <v>55.54643174754664</v>
      </c>
      <c r="L275" s="144">
        <f t="shared" si="14"/>
        <v>75</v>
      </c>
      <c r="R275" s="49">
        <v>2000</v>
      </c>
    </row>
    <row r="276" spans="1:18" ht="11.25" customHeight="1">
      <c r="A276" s="139"/>
      <c r="B276" s="68"/>
      <c r="C276" s="23"/>
      <c r="D276" s="23">
        <v>613300</v>
      </c>
      <c r="E276" s="23"/>
      <c r="F276" s="23" t="s">
        <v>133</v>
      </c>
      <c r="G276" s="30">
        <v>19996.59</v>
      </c>
      <c r="H276" s="30">
        <v>11720.39</v>
      </c>
      <c r="I276" s="30">
        <v>22000</v>
      </c>
      <c r="J276" s="30">
        <v>22000</v>
      </c>
      <c r="K276" s="144">
        <f t="shared" si="13"/>
        <v>58.61194333633885</v>
      </c>
      <c r="L276" s="144">
        <f t="shared" si="14"/>
        <v>100</v>
      </c>
      <c r="R276" s="49">
        <v>1000</v>
      </c>
    </row>
    <row r="277" spans="1:18" ht="11.25" customHeight="1">
      <c r="A277" s="23"/>
      <c r="B277" s="68"/>
      <c r="C277" s="23"/>
      <c r="D277" s="23">
        <v>613300</v>
      </c>
      <c r="E277" s="23"/>
      <c r="F277" s="23" t="s">
        <v>134</v>
      </c>
      <c r="G277" s="30">
        <v>1811.59</v>
      </c>
      <c r="H277" s="30">
        <v>1045.11</v>
      </c>
      <c r="I277" s="30">
        <v>1500</v>
      </c>
      <c r="J277" s="30">
        <v>2000</v>
      </c>
      <c r="K277" s="144">
        <f t="shared" si="13"/>
        <v>57.69020584127755</v>
      </c>
      <c r="L277" s="144">
        <f t="shared" si="14"/>
        <v>133.33333333333331</v>
      </c>
      <c r="R277" s="49">
        <v>500</v>
      </c>
    </row>
    <row r="278" spans="1:18" ht="11.25" customHeight="1">
      <c r="A278" s="23"/>
      <c r="B278" s="68"/>
      <c r="C278" s="23"/>
      <c r="D278" s="23">
        <v>613400</v>
      </c>
      <c r="E278" s="23"/>
      <c r="F278" s="23" t="s">
        <v>66</v>
      </c>
      <c r="G278" s="30">
        <v>4794.39</v>
      </c>
      <c r="H278" s="30">
        <v>2324.34</v>
      </c>
      <c r="I278" s="30">
        <v>7000</v>
      </c>
      <c r="J278" s="30">
        <v>5500</v>
      </c>
      <c r="K278" s="144">
        <f t="shared" si="13"/>
        <v>48.48041148091832</v>
      </c>
      <c r="L278" s="144">
        <f t="shared" si="14"/>
        <v>78.57142857142857</v>
      </c>
      <c r="R278" s="49">
        <v>300</v>
      </c>
    </row>
    <row r="279" spans="1:18" ht="11.25" customHeight="1">
      <c r="A279" s="23"/>
      <c r="B279" s="68"/>
      <c r="C279" s="23"/>
      <c r="D279" s="23">
        <v>613700</v>
      </c>
      <c r="E279" s="23"/>
      <c r="F279" s="23" t="s">
        <v>113</v>
      </c>
      <c r="G279" s="30">
        <v>1495.46</v>
      </c>
      <c r="H279" s="30">
        <v>1322.87</v>
      </c>
      <c r="I279" s="30">
        <v>2000</v>
      </c>
      <c r="J279" s="30">
        <v>2000</v>
      </c>
      <c r="K279" s="144">
        <f t="shared" si="13"/>
        <v>88.4590694502026</v>
      </c>
      <c r="L279" s="144">
        <f t="shared" si="14"/>
        <v>100</v>
      </c>
      <c r="R279" s="49"/>
    </row>
    <row r="280" spans="1:18" ht="11.25" customHeight="1">
      <c r="A280" s="23"/>
      <c r="B280" s="68"/>
      <c r="C280" s="23"/>
      <c r="D280" s="23">
        <v>613900</v>
      </c>
      <c r="E280" s="23"/>
      <c r="F280" s="23" t="s">
        <v>69</v>
      </c>
      <c r="G280" s="30">
        <v>1466.88</v>
      </c>
      <c r="H280" s="30">
        <v>551.12</v>
      </c>
      <c r="I280" s="30">
        <v>1500</v>
      </c>
      <c r="J280" s="30">
        <v>1000</v>
      </c>
      <c r="K280" s="144">
        <f t="shared" si="13"/>
        <v>37.570898778359506</v>
      </c>
      <c r="L280" s="144">
        <f t="shared" si="14"/>
        <v>66.66666666666666</v>
      </c>
      <c r="R280" s="49"/>
    </row>
    <row r="281" spans="1:18" ht="11.25" customHeight="1">
      <c r="A281" s="92">
        <v>5</v>
      </c>
      <c r="B281" s="71" t="s">
        <v>107</v>
      </c>
      <c r="C281" s="23"/>
      <c r="D281" s="23"/>
      <c r="E281" s="23"/>
      <c r="F281" s="26" t="s">
        <v>117</v>
      </c>
      <c r="G281" s="27">
        <f>SUM(G271:G280)</f>
        <v>248660.49</v>
      </c>
      <c r="H281" s="27">
        <f>SUM(H271:H280)</f>
        <v>120680.26</v>
      </c>
      <c r="I281" s="27">
        <f>SUM(I271:I280)</f>
        <v>273500</v>
      </c>
      <c r="J281" s="27">
        <f>SUM(J271:J280)</f>
        <v>252600</v>
      </c>
      <c r="K281" s="144">
        <f t="shared" si="13"/>
        <v>48.53214115358656</v>
      </c>
      <c r="L281" s="144">
        <f t="shared" si="14"/>
        <v>92.35831809872029</v>
      </c>
      <c r="R281" s="49"/>
    </row>
    <row r="282" spans="1:18" ht="11.25" customHeight="1">
      <c r="A282" s="92">
        <v>6</v>
      </c>
      <c r="B282" s="71" t="s">
        <v>107</v>
      </c>
      <c r="C282" s="23"/>
      <c r="D282" s="68"/>
      <c r="E282" s="23"/>
      <c r="F282" s="70" t="s">
        <v>423</v>
      </c>
      <c r="G282" s="30" t="s">
        <v>108</v>
      </c>
      <c r="H282" s="30" t="s">
        <v>108</v>
      </c>
      <c r="I282" s="30" t="s">
        <v>108</v>
      </c>
      <c r="J282" s="30" t="s">
        <v>108</v>
      </c>
      <c r="K282" s="10"/>
      <c r="L282" s="10"/>
      <c r="R282" s="49"/>
    </row>
    <row r="283" spans="1:18" s="148" customFormat="1" ht="11.25" customHeight="1">
      <c r="A283" s="23"/>
      <c r="B283" s="69"/>
      <c r="C283" s="23"/>
      <c r="D283" s="23">
        <v>611100</v>
      </c>
      <c r="E283" s="68"/>
      <c r="F283" s="23" t="s">
        <v>58</v>
      </c>
      <c r="G283" s="30">
        <v>0</v>
      </c>
      <c r="H283" s="145">
        <v>0</v>
      </c>
      <c r="I283" s="30">
        <v>0</v>
      </c>
      <c r="J283" s="30">
        <v>20000</v>
      </c>
      <c r="K283" s="144">
        <v>0</v>
      </c>
      <c r="L283" s="144">
        <v>0</v>
      </c>
      <c r="M283"/>
      <c r="N283"/>
      <c r="O283"/>
      <c r="P283"/>
      <c r="R283" s="176"/>
    </row>
    <row r="284" spans="1:18" ht="11.25" customHeight="1">
      <c r="A284" s="92"/>
      <c r="B284" s="71"/>
      <c r="C284" s="23"/>
      <c r="D284" s="23">
        <v>611200</v>
      </c>
      <c r="E284" s="68"/>
      <c r="F284" s="23" t="s">
        <v>59</v>
      </c>
      <c r="G284" s="30">
        <v>0</v>
      </c>
      <c r="H284" s="30">
        <v>0</v>
      </c>
      <c r="I284" s="30">
        <v>0</v>
      </c>
      <c r="J284" s="30">
        <v>3800</v>
      </c>
      <c r="K284" s="144">
        <v>0</v>
      </c>
      <c r="L284" s="144">
        <v>0</v>
      </c>
      <c r="R284" s="49"/>
    </row>
    <row r="285" spans="1:18" ht="11.25" customHeight="1">
      <c r="A285" s="92"/>
      <c r="B285" s="71"/>
      <c r="C285" s="103"/>
      <c r="D285" s="23">
        <v>612000</v>
      </c>
      <c r="E285" s="68"/>
      <c r="F285" s="23" t="s">
        <v>110</v>
      </c>
      <c r="G285" s="30">
        <v>0</v>
      </c>
      <c r="H285" s="30">
        <v>0</v>
      </c>
      <c r="I285" s="30">
        <v>0</v>
      </c>
      <c r="J285" s="30">
        <v>2100</v>
      </c>
      <c r="K285" s="144">
        <v>0</v>
      </c>
      <c r="L285" s="144">
        <v>0</v>
      </c>
      <c r="R285" s="49"/>
    </row>
    <row r="286" spans="1:18" ht="11.25" customHeight="1">
      <c r="A286" s="23"/>
      <c r="B286" s="71"/>
      <c r="C286" s="75"/>
      <c r="D286" s="23">
        <v>613100</v>
      </c>
      <c r="E286" s="68"/>
      <c r="F286" s="23" t="s">
        <v>62</v>
      </c>
      <c r="G286" s="30">
        <v>0</v>
      </c>
      <c r="H286" s="30">
        <v>0</v>
      </c>
      <c r="I286" s="30">
        <v>0</v>
      </c>
      <c r="J286" s="30">
        <v>200</v>
      </c>
      <c r="K286" s="144">
        <v>0</v>
      </c>
      <c r="L286" s="144">
        <v>0</v>
      </c>
      <c r="R286" s="49"/>
    </row>
    <row r="287" spans="1:12" ht="11.25" customHeight="1">
      <c r="A287" s="69"/>
      <c r="B287" s="71"/>
      <c r="C287" s="75"/>
      <c r="D287" s="23">
        <v>613400</v>
      </c>
      <c r="E287" s="68"/>
      <c r="F287" s="23" t="s">
        <v>66</v>
      </c>
      <c r="G287" s="30">
        <v>0</v>
      </c>
      <c r="H287" s="30">
        <v>0</v>
      </c>
      <c r="I287" s="30">
        <v>0</v>
      </c>
      <c r="J287" s="30">
        <v>300</v>
      </c>
      <c r="K287" s="144">
        <v>0</v>
      </c>
      <c r="L287" s="144">
        <v>0</v>
      </c>
    </row>
    <row r="288" spans="1:12" ht="11.25" customHeight="1">
      <c r="A288" s="26"/>
      <c r="B288" s="71"/>
      <c r="C288" s="68"/>
      <c r="D288" s="23">
        <v>613900</v>
      </c>
      <c r="E288" s="68"/>
      <c r="F288" s="23" t="s">
        <v>69</v>
      </c>
      <c r="G288" s="30">
        <v>0</v>
      </c>
      <c r="H288" s="30">
        <v>0</v>
      </c>
      <c r="I288" s="30">
        <v>0</v>
      </c>
      <c r="J288" s="30">
        <v>500</v>
      </c>
      <c r="K288" s="144">
        <v>0</v>
      </c>
      <c r="L288" s="144">
        <v>0</v>
      </c>
    </row>
    <row r="289" spans="1:12" ht="11.25" customHeight="1">
      <c r="A289" s="26"/>
      <c r="B289" s="71"/>
      <c r="C289" s="68"/>
      <c r="D289" s="23"/>
      <c r="E289" s="68"/>
      <c r="F289" s="23"/>
      <c r="G289" s="30"/>
      <c r="H289" s="30"/>
      <c r="I289" s="30"/>
      <c r="J289" s="30"/>
      <c r="K289" s="144"/>
      <c r="L289" s="144"/>
    </row>
    <row r="290" spans="1:12" ht="11.25" customHeight="1">
      <c r="A290" s="92">
        <v>6</v>
      </c>
      <c r="B290" s="71" t="s">
        <v>107</v>
      </c>
      <c r="C290" s="68"/>
      <c r="D290" s="23"/>
      <c r="E290" s="68"/>
      <c r="F290" s="70" t="s">
        <v>117</v>
      </c>
      <c r="G290" s="77">
        <f>SUM(SUM(G283:G288))</f>
        <v>0</v>
      </c>
      <c r="H290" s="77">
        <f>SUM(SUM(H283:H288))</f>
        <v>0</v>
      </c>
      <c r="I290" s="77">
        <f>SUM(SUM(I283:I288))</f>
        <v>0</v>
      </c>
      <c r="J290" s="77">
        <f>SUM(SUM(J283:J288))</f>
        <v>26900</v>
      </c>
      <c r="K290" s="144">
        <v>0</v>
      </c>
      <c r="L290" s="144">
        <v>0</v>
      </c>
    </row>
    <row r="291" spans="1:12" ht="11.25" customHeight="1">
      <c r="A291" s="92"/>
      <c r="B291" s="75" t="s">
        <v>104</v>
      </c>
      <c r="C291" s="75" t="s">
        <v>227</v>
      </c>
      <c r="D291" s="75" t="s">
        <v>105</v>
      </c>
      <c r="E291" s="23"/>
      <c r="F291" s="75" t="s">
        <v>279</v>
      </c>
      <c r="G291" s="92" t="s">
        <v>411</v>
      </c>
      <c r="H291" s="92" t="s">
        <v>406</v>
      </c>
      <c r="I291" s="92" t="s">
        <v>380</v>
      </c>
      <c r="J291" s="92" t="s">
        <v>412</v>
      </c>
      <c r="K291" s="92" t="s">
        <v>322</v>
      </c>
      <c r="L291" s="92" t="s">
        <v>421</v>
      </c>
    </row>
    <row r="292" spans="1:12" ht="11.25" customHeight="1">
      <c r="A292" s="92"/>
      <c r="B292" s="75">
        <v>2</v>
      </c>
      <c r="C292" s="75">
        <v>3</v>
      </c>
      <c r="D292" s="75">
        <v>4</v>
      </c>
      <c r="E292" s="75">
        <v>5</v>
      </c>
      <c r="F292" s="75">
        <v>6</v>
      </c>
      <c r="G292" s="75">
        <v>7</v>
      </c>
      <c r="H292" s="75">
        <v>8</v>
      </c>
      <c r="I292" s="75">
        <v>9</v>
      </c>
      <c r="J292" s="75">
        <v>10</v>
      </c>
      <c r="K292" s="75">
        <v>11</v>
      </c>
      <c r="L292" s="105" t="s">
        <v>311</v>
      </c>
    </row>
    <row r="293" spans="1:18" ht="11.25" customHeight="1">
      <c r="A293" s="92">
        <v>7</v>
      </c>
      <c r="B293" s="71" t="s">
        <v>107</v>
      </c>
      <c r="C293" s="23"/>
      <c r="D293" s="68"/>
      <c r="E293" s="23"/>
      <c r="F293" s="70" t="s">
        <v>119</v>
      </c>
      <c r="G293" s="30" t="s">
        <v>108</v>
      </c>
      <c r="H293" s="30" t="s">
        <v>108</v>
      </c>
      <c r="I293" s="30" t="s">
        <v>108</v>
      </c>
      <c r="J293" s="30" t="s">
        <v>108</v>
      </c>
      <c r="K293" s="82"/>
      <c r="L293" s="82"/>
      <c r="R293" s="49"/>
    </row>
    <row r="294" spans="1:18" s="148" customFormat="1" ht="11.25" customHeight="1">
      <c r="A294" s="23"/>
      <c r="B294" s="69"/>
      <c r="C294" s="23"/>
      <c r="D294" s="23">
        <v>611100</v>
      </c>
      <c r="E294" s="68"/>
      <c r="F294" s="23" t="s">
        <v>58</v>
      </c>
      <c r="G294" s="30">
        <v>44845.37</v>
      </c>
      <c r="H294" s="145">
        <v>22518.57</v>
      </c>
      <c r="I294" s="30">
        <v>46000</v>
      </c>
      <c r="J294" s="30">
        <v>48000</v>
      </c>
      <c r="K294" s="144">
        <f t="shared" si="13"/>
        <v>50.213812484990086</v>
      </c>
      <c r="L294" s="144">
        <f t="shared" si="14"/>
        <v>104.34782608695652</v>
      </c>
      <c r="M294"/>
      <c r="N294"/>
      <c r="O294"/>
      <c r="P294"/>
      <c r="R294" s="176"/>
    </row>
    <row r="295" spans="1:18" ht="11.25" customHeight="1">
      <c r="A295" s="92"/>
      <c r="B295" s="71"/>
      <c r="C295" s="23"/>
      <c r="D295" s="23">
        <v>611200</v>
      </c>
      <c r="E295" s="68"/>
      <c r="F295" s="23" t="s">
        <v>59</v>
      </c>
      <c r="G295" s="30">
        <v>3272</v>
      </c>
      <c r="H295" s="30">
        <v>1599</v>
      </c>
      <c r="I295" s="30">
        <v>3800</v>
      </c>
      <c r="J295" s="30">
        <v>3800</v>
      </c>
      <c r="K295" s="144">
        <f t="shared" si="13"/>
        <v>48.86919315403423</v>
      </c>
      <c r="L295" s="144">
        <f t="shared" si="14"/>
        <v>100</v>
      </c>
      <c r="R295" s="49"/>
    </row>
    <row r="296" spans="1:18" ht="11.25" customHeight="1">
      <c r="A296" s="92"/>
      <c r="B296" s="71"/>
      <c r="C296" s="103"/>
      <c r="D296" s="23">
        <v>612000</v>
      </c>
      <c r="E296" s="68"/>
      <c r="F296" s="23" t="s">
        <v>110</v>
      </c>
      <c r="G296" s="30">
        <v>4709.06</v>
      </c>
      <c r="H296" s="30">
        <v>2364.47</v>
      </c>
      <c r="I296" s="30">
        <v>5200</v>
      </c>
      <c r="J296" s="30">
        <v>5200</v>
      </c>
      <c r="K296" s="144">
        <f t="shared" si="13"/>
        <v>50.21108246656444</v>
      </c>
      <c r="L296" s="144">
        <f t="shared" si="14"/>
        <v>100</v>
      </c>
      <c r="R296" s="49"/>
    </row>
    <row r="297" spans="1:18" ht="11.25" customHeight="1">
      <c r="A297" s="23"/>
      <c r="B297" s="71"/>
      <c r="C297" s="75"/>
      <c r="D297" s="23">
        <v>613100</v>
      </c>
      <c r="E297" s="68"/>
      <c r="F297" s="23" t="s">
        <v>62</v>
      </c>
      <c r="G297" s="30">
        <v>0</v>
      </c>
      <c r="H297" s="30">
        <v>0</v>
      </c>
      <c r="I297" s="30">
        <v>200</v>
      </c>
      <c r="J297" s="30">
        <v>200</v>
      </c>
      <c r="K297" s="144">
        <v>0</v>
      </c>
      <c r="L297" s="144">
        <f t="shared" si="14"/>
        <v>100</v>
      </c>
      <c r="R297" s="49"/>
    </row>
    <row r="298" spans="1:12" ht="11.25" customHeight="1">
      <c r="A298" s="69"/>
      <c r="B298" s="71"/>
      <c r="C298" s="75"/>
      <c r="D298" s="23">
        <v>613400</v>
      </c>
      <c r="E298" s="68"/>
      <c r="F298" s="23" t="s">
        <v>66</v>
      </c>
      <c r="G298" s="30">
        <v>106.49</v>
      </c>
      <c r="H298" s="30">
        <v>54.75</v>
      </c>
      <c r="I298" s="30">
        <v>300</v>
      </c>
      <c r="J298" s="30">
        <v>300</v>
      </c>
      <c r="K298" s="144">
        <f t="shared" si="13"/>
        <v>51.41327824208845</v>
      </c>
      <c r="L298" s="144">
        <f t="shared" si="14"/>
        <v>100</v>
      </c>
    </row>
    <row r="299" spans="1:12" ht="11.25" customHeight="1">
      <c r="A299" s="26"/>
      <c r="B299" s="71"/>
      <c r="C299" s="68"/>
      <c r="D299" s="23">
        <v>613900</v>
      </c>
      <c r="E299" s="68"/>
      <c r="F299" s="23" t="s">
        <v>69</v>
      </c>
      <c r="G299" s="30">
        <v>390</v>
      </c>
      <c r="H299" s="30">
        <v>305</v>
      </c>
      <c r="I299" s="30">
        <v>500</v>
      </c>
      <c r="J299" s="30">
        <v>500</v>
      </c>
      <c r="K299" s="144">
        <f t="shared" si="13"/>
        <v>78.2051282051282</v>
      </c>
      <c r="L299" s="144">
        <f t="shared" si="14"/>
        <v>100</v>
      </c>
    </row>
    <row r="300" spans="1:12" ht="11.25" customHeight="1">
      <c r="A300" s="92">
        <v>7</v>
      </c>
      <c r="B300" s="71" t="s">
        <v>107</v>
      </c>
      <c r="C300" s="68"/>
      <c r="D300" s="23"/>
      <c r="E300" s="68"/>
      <c r="F300" s="70" t="s">
        <v>117</v>
      </c>
      <c r="G300" s="77">
        <f>SUM(SUM(G294:G299))</f>
        <v>53322.92</v>
      </c>
      <c r="H300" s="77">
        <f>SUM(SUM(H294:H299))</f>
        <v>26841.79</v>
      </c>
      <c r="I300" s="77">
        <f>SUM(SUM(I294:I299))</f>
        <v>56000</v>
      </c>
      <c r="J300" s="77">
        <f>SUM(SUM(J294:J299))</f>
        <v>58000</v>
      </c>
      <c r="K300" s="144">
        <f t="shared" si="13"/>
        <v>50.33818478057841</v>
      </c>
      <c r="L300" s="144">
        <f t="shared" si="14"/>
        <v>103.57142857142858</v>
      </c>
    </row>
    <row r="301" spans="1:12" ht="11.25" customHeight="1">
      <c r="A301" s="26"/>
      <c r="B301" s="71"/>
      <c r="C301" s="68"/>
      <c r="D301" s="23"/>
      <c r="E301" s="68"/>
      <c r="F301" s="26" t="s">
        <v>136</v>
      </c>
      <c r="G301" s="27">
        <f>SUM(G222+G241+G259+G269+G281+G300)</f>
        <v>920629.8900000001</v>
      </c>
      <c r="H301" s="27">
        <f>SUM(H222+H241+H259+H269+H281+H300)</f>
        <v>453701.56999999995</v>
      </c>
      <c r="I301" s="27">
        <f>SUM(I222+I241+I259+I269+I281+I300)</f>
        <v>1013000</v>
      </c>
      <c r="J301" s="27">
        <f>SUM(J222+J241+J259+J269+J281+J290+J300)</f>
        <v>1075000</v>
      </c>
      <c r="K301" s="144">
        <f t="shared" si="13"/>
        <v>49.28164672124646</v>
      </c>
      <c r="L301" s="144">
        <f t="shared" si="14"/>
        <v>106.12043435340573</v>
      </c>
    </row>
    <row r="302" spans="1:12" ht="11.25" customHeight="1">
      <c r="A302" s="138">
        <v>8</v>
      </c>
      <c r="B302" s="71"/>
      <c r="C302" s="23"/>
      <c r="D302" s="23"/>
      <c r="E302" s="75"/>
      <c r="F302" s="26" t="s">
        <v>137</v>
      </c>
      <c r="G302" s="30"/>
      <c r="H302" s="30"/>
      <c r="I302" s="30"/>
      <c r="J302" s="30"/>
      <c r="K302" s="82"/>
      <c r="L302" s="10"/>
    </row>
    <row r="303" spans="1:12" ht="11.25" customHeight="1">
      <c r="A303" s="92">
        <v>8</v>
      </c>
      <c r="B303" s="71" t="s">
        <v>107</v>
      </c>
      <c r="C303" s="75"/>
      <c r="D303" s="23"/>
      <c r="E303" s="23"/>
      <c r="F303" s="26" t="s">
        <v>222</v>
      </c>
      <c r="G303" s="30"/>
      <c r="H303" s="30"/>
      <c r="I303" s="30"/>
      <c r="J303" s="30"/>
      <c r="K303" s="10"/>
      <c r="L303" s="10"/>
    </row>
    <row r="304" spans="1:12" ht="11.25" customHeight="1">
      <c r="A304" s="89"/>
      <c r="B304" s="68"/>
      <c r="C304" s="23">
        <v>80101</v>
      </c>
      <c r="D304" s="23">
        <v>614100</v>
      </c>
      <c r="E304" s="23"/>
      <c r="F304" s="23" t="s">
        <v>138</v>
      </c>
      <c r="G304" s="30">
        <v>10800</v>
      </c>
      <c r="H304" s="30">
        <v>5400</v>
      </c>
      <c r="I304" s="30">
        <v>10800</v>
      </c>
      <c r="J304" s="30">
        <v>10800</v>
      </c>
      <c r="K304" s="144">
        <f aca="true" t="shared" si="15" ref="K304:K348">SUM(SUM(H304/G304))*100</f>
        <v>50</v>
      </c>
      <c r="L304" s="144">
        <f>SUM(SUM(J304/I304))*100</f>
        <v>100</v>
      </c>
    </row>
    <row r="305" spans="1:12" ht="11.25" customHeight="1">
      <c r="A305" s="138"/>
      <c r="B305" s="71"/>
      <c r="C305" s="23"/>
      <c r="D305" s="23"/>
      <c r="E305" s="23"/>
      <c r="F305" s="23"/>
      <c r="G305" s="77"/>
      <c r="H305" s="77"/>
      <c r="I305" s="77"/>
      <c r="J305" s="77"/>
      <c r="K305" s="144"/>
      <c r="L305" s="144"/>
    </row>
    <row r="306" spans="1:12" ht="11.25" customHeight="1">
      <c r="A306" s="92"/>
      <c r="B306" s="71"/>
      <c r="C306" s="86"/>
      <c r="D306" s="23">
        <v>614100</v>
      </c>
      <c r="E306" s="23" t="s">
        <v>139</v>
      </c>
      <c r="F306" s="23" t="s">
        <v>384</v>
      </c>
      <c r="G306" s="30">
        <v>1200</v>
      </c>
      <c r="H306" s="30">
        <v>600</v>
      </c>
      <c r="I306" s="30">
        <v>1200</v>
      </c>
      <c r="J306" s="30">
        <v>1200</v>
      </c>
      <c r="K306" s="144">
        <f t="shared" si="15"/>
        <v>50</v>
      </c>
      <c r="L306" s="144">
        <f aca="true" t="shared" si="16" ref="L306:L348">SUM(SUM(J306/I306))*100</f>
        <v>100</v>
      </c>
    </row>
    <row r="307" spans="1:12" ht="11.25" customHeight="1">
      <c r="A307" s="68"/>
      <c r="B307" s="23"/>
      <c r="C307" s="23"/>
      <c r="D307" s="23">
        <v>614100</v>
      </c>
      <c r="E307" s="23" t="s">
        <v>140</v>
      </c>
      <c r="F307" s="23" t="s">
        <v>385</v>
      </c>
      <c r="G307" s="30">
        <v>1200</v>
      </c>
      <c r="H307" s="30">
        <v>600</v>
      </c>
      <c r="I307" s="30">
        <v>1200</v>
      </c>
      <c r="J307" s="30">
        <v>1200</v>
      </c>
      <c r="K307" s="144">
        <f t="shared" si="15"/>
        <v>50</v>
      </c>
      <c r="L307" s="144">
        <f t="shared" si="16"/>
        <v>100</v>
      </c>
    </row>
    <row r="308" spans="1:12" ht="11.25" customHeight="1">
      <c r="A308" s="69"/>
      <c r="B308" s="23"/>
      <c r="C308" s="23"/>
      <c r="D308" s="23">
        <v>614100</v>
      </c>
      <c r="E308" s="23" t="s">
        <v>141</v>
      </c>
      <c r="F308" s="23" t="s">
        <v>386</v>
      </c>
      <c r="G308" s="30">
        <v>1200</v>
      </c>
      <c r="H308" s="30">
        <v>600</v>
      </c>
      <c r="I308" s="30">
        <v>1200</v>
      </c>
      <c r="J308" s="30">
        <v>1200</v>
      </c>
      <c r="K308" s="144">
        <f t="shared" si="15"/>
        <v>50</v>
      </c>
      <c r="L308" s="144">
        <f t="shared" si="16"/>
        <v>100</v>
      </c>
    </row>
    <row r="309" spans="1:12" ht="11.25" customHeight="1">
      <c r="A309" s="69"/>
      <c r="B309" s="23"/>
      <c r="C309" s="23"/>
      <c r="D309" s="23">
        <v>614100</v>
      </c>
      <c r="E309" s="23" t="s">
        <v>142</v>
      </c>
      <c r="F309" s="23" t="s">
        <v>387</v>
      </c>
      <c r="G309" s="30">
        <v>1200</v>
      </c>
      <c r="H309" s="30">
        <v>600</v>
      </c>
      <c r="I309" s="30">
        <v>1200</v>
      </c>
      <c r="J309" s="30">
        <v>1200</v>
      </c>
      <c r="K309" s="144">
        <f t="shared" si="15"/>
        <v>50</v>
      </c>
      <c r="L309" s="144">
        <f t="shared" si="16"/>
        <v>100</v>
      </c>
    </row>
    <row r="310" spans="1:12" ht="11.25" customHeight="1">
      <c r="A310" s="23"/>
      <c r="B310" s="23"/>
      <c r="C310" s="23"/>
      <c r="D310" s="23">
        <v>614100</v>
      </c>
      <c r="E310" s="23" t="s">
        <v>143</v>
      </c>
      <c r="F310" s="23" t="s">
        <v>388</v>
      </c>
      <c r="G310" s="30">
        <v>1200</v>
      </c>
      <c r="H310" s="30">
        <v>600</v>
      </c>
      <c r="I310" s="30">
        <v>1200</v>
      </c>
      <c r="J310" s="30">
        <v>1200</v>
      </c>
      <c r="K310" s="144">
        <f t="shared" si="15"/>
        <v>50</v>
      </c>
      <c r="L310" s="144">
        <f t="shared" si="16"/>
        <v>100</v>
      </c>
    </row>
    <row r="311" spans="1:12" ht="11.25" customHeight="1">
      <c r="A311" s="23"/>
      <c r="B311" s="23"/>
      <c r="C311" s="23"/>
      <c r="D311" s="23">
        <v>614100</v>
      </c>
      <c r="E311" s="23" t="s">
        <v>144</v>
      </c>
      <c r="F311" s="23" t="s">
        <v>389</v>
      </c>
      <c r="G311" s="30">
        <v>1200</v>
      </c>
      <c r="H311" s="30">
        <v>600</v>
      </c>
      <c r="I311" s="30">
        <v>1200</v>
      </c>
      <c r="J311" s="30">
        <v>1200</v>
      </c>
      <c r="K311" s="144">
        <f t="shared" si="15"/>
        <v>50</v>
      </c>
      <c r="L311" s="144">
        <f t="shared" si="16"/>
        <v>100</v>
      </c>
    </row>
    <row r="312" spans="1:12" ht="11.25" customHeight="1">
      <c r="A312" s="23"/>
      <c r="B312" s="23"/>
      <c r="C312" s="23"/>
      <c r="D312" s="23">
        <v>614100</v>
      </c>
      <c r="E312" s="23" t="s">
        <v>145</v>
      </c>
      <c r="F312" s="23" t="s">
        <v>390</v>
      </c>
      <c r="G312" s="30">
        <v>1200</v>
      </c>
      <c r="H312" s="30">
        <v>600</v>
      </c>
      <c r="I312" s="30">
        <v>1200</v>
      </c>
      <c r="J312" s="30">
        <v>1200</v>
      </c>
      <c r="K312" s="144">
        <f t="shared" si="15"/>
        <v>50</v>
      </c>
      <c r="L312" s="144">
        <f t="shared" si="16"/>
        <v>100</v>
      </c>
    </row>
    <row r="313" spans="1:12" ht="11.25" customHeight="1">
      <c r="A313" s="23"/>
      <c r="B313" s="23"/>
      <c r="C313" s="23"/>
      <c r="D313" s="23">
        <v>614100</v>
      </c>
      <c r="E313" s="23" t="s">
        <v>146</v>
      </c>
      <c r="F313" s="23" t="s">
        <v>391</v>
      </c>
      <c r="G313" s="30">
        <v>1200</v>
      </c>
      <c r="H313" s="30">
        <v>600</v>
      </c>
      <c r="I313" s="30">
        <v>1200</v>
      </c>
      <c r="J313" s="30">
        <v>1200</v>
      </c>
      <c r="K313" s="144">
        <f t="shared" si="15"/>
        <v>50</v>
      </c>
      <c r="L313" s="144">
        <f t="shared" si="16"/>
        <v>100</v>
      </c>
    </row>
    <row r="314" spans="1:12" ht="11.25" customHeight="1">
      <c r="A314" s="23"/>
      <c r="B314" s="23"/>
      <c r="C314" s="23"/>
      <c r="D314" s="23">
        <v>614100</v>
      </c>
      <c r="E314" s="23" t="s">
        <v>147</v>
      </c>
      <c r="F314" s="23" t="s">
        <v>392</v>
      </c>
      <c r="G314" s="30">
        <v>1200</v>
      </c>
      <c r="H314" s="30">
        <v>600</v>
      </c>
      <c r="I314" s="30">
        <v>1200</v>
      </c>
      <c r="J314" s="30">
        <v>1200</v>
      </c>
      <c r="K314" s="144">
        <f t="shared" si="15"/>
        <v>50</v>
      </c>
      <c r="L314" s="144">
        <f t="shared" si="16"/>
        <v>100</v>
      </c>
    </row>
    <row r="315" spans="1:12" ht="11.25" customHeight="1">
      <c r="A315" s="23"/>
      <c r="B315" s="23"/>
      <c r="C315" s="23"/>
      <c r="D315" s="23"/>
      <c r="E315" s="23"/>
      <c r="F315" s="23"/>
      <c r="G315" s="30"/>
      <c r="H315" s="30"/>
      <c r="I315" s="30"/>
      <c r="J315" s="30"/>
      <c r="K315" s="144"/>
      <c r="L315" s="144"/>
    </row>
    <row r="316" spans="1:12" ht="11.25" customHeight="1">
      <c r="A316" s="23"/>
      <c r="B316" s="23"/>
      <c r="C316" s="23">
        <v>80102</v>
      </c>
      <c r="D316" s="23">
        <v>614100</v>
      </c>
      <c r="E316" s="23"/>
      <c r="F316" s="23" t="s">
        <v>236</v>
      </c>
      <c r="G316" s="30">
        <v>16500</v>
      </c>
      <c r="H316" s="30">
        <v>8250</v>
      </c>
      <c r="I316" s="30">
        <v>16500</v>
      </c>
      <c r="J316" s="30">
        <v>16500</v>
      </c>
      <c r="K316" s="144">
        <f t="shared" si="15"/>
        <v>50</v>
      </c>
      <c r="L316" s="144">
        <f t="shared" si="16"/>
        <v>100</v>
      </c>
    </row>
    <row r="317" spans="1:12" ht="11.25" customHeight="1">
      <c r="A317" s="23"/>
      <c r="B317" s="23"/>
      <c r="C317" s="23">
        <v>80103</v>
      </c>
      <c r="D317" s="23">
        <v>614100</v>
      </c>
      <c r="E317" s="23"/>
      <c r="F317" s="23" t="s">
        <v>287</v>
      </c>
      <c r="G317" s="30">
        <v>2463.8</v>
      </c>
      <c r="H317" s="30">
        <v>3679.43</v>
      </c>
      <c r="I317" s="30">
        <v>9700</v>
      </c>
      <c r="J317" s="30">
        <v>9700</v>
      </c>
      <c r="K317" s="144">
        <f t="shared" si="15"/>
        <v>149.33963795762642</v>
      </c>
      <c r="L317" s="144">
        <f t="shared" si="16"/>
        <v>100</v>
      </c>
    </row>
    <row r="318" spans="1:12" ht="11.25" customHeight="1">
      <c r="A318" s="139">
        <v>8</v>
      </c>
      <c r="B318" s="26">
        <v>801</v>
      </c>
      <c r="C318" s="23"/>
      <c r="D318" s="23"/>
      <c r="E318" s="23"/>
      <c r="F318" s="26" t="s">
        <v>117</v>
      </c>
      <c r="G318" s="27">
        <f>SUM(G304+G317+G316)</f>
        <v>29763.8</v>
      </c>
      <c r="H318" s="27">
        <f>SUM(H304+H317+H316)</f>
        <v>17329.43</v>
      </c>
      <c r="I318" s="27">
        <f>SUM(I304+I317+I316)</f>
        <v>37000</v>
      </c>
      <c r="J318" s="27">
        <f>SUM(J304+J317+J316)</f>
        <v>37000</v>
      </c>
      <c r="K318" s="144">
        <f t="shared" si="15"/>
        <v>58.22317714807921</v>
      </c>
      <c r="L318" s="144">
        <f t="shared" si="16"/>
        <v>100</v>
      </c>
    </row>
    <row r="319" spans="1:12" ht="11.25" customHeight="1">
      <c r="A319" s="92">
        <v>8</v>
      </c>
      <c r="B319" s="86" t="s">
        <v>118</v>
      </c>
      <c r="C319" s="23"/>
      <c r="D319" s="23"/>
      <c r="E319" s="23"/>
      <c r="F319" s="26" t="s">
        <v>224</v>
      </c>
      <c r="G319" s="27"/>
      <c r="H319" s="27"/>
      <c r="I319" s="27"/>
      <c r="J319" s="27"/>
      <c r="K319" s="10"/>
      <c r="L319" s="10"/>
    </row>
    <row r="320" spans="1:12" ht="11.25" customHeight="1">
      <c r="A320" s="23"/>
      <c r="B320" s="23"/>
      <c r="C320" s="23">
        <v>80201</v>
      </c>
      <c r="D320" s="23">
        <v>614120</v>
      </c>
      <c r="E320" s="23"/>
      <c r="F320" s="23" t="s">
        <v>158</v>
      </c>
      <c r="G320" s="30">
        <v>6958.42</v>
      </c>
      <c r="H320" s="30">
        <v>0</v>
      </c>
      <c r="I320" s="30">
        <v>0</v>
      </c>
      <c r="J320" s="30">
        <v>7000</v>
      </c>
      <c r="K320" s="144">
        <v>0</v>
      </c>
      <c r="L320" s="144">
        <v>0</v>
      </c>
    </row>
    <row r="321" spans="1:12" ht="11.25" customHeight="1">
      <c r="A321" s="139"/>
      <c r="B321" s="26"/>
      <c r="C321" s="23">
        <v>80202</v>
      </c>
      <c r="D321" s="23">
        <v>614120</v>
      </c>
      <c r="E321" s="23"/>
      <c r="F321" s="23" t="s">
        <v>159</v>
      </c>
      <c r="G321" s="30">
        <v>24938.76</v>
      </c>
      <c r="H321" s="30">
        <v>8074.17</v>
      </c>
      <c r="I321" s="30">
        <v>25000</v>
      </c>
      <c r="J321" s="30">
        <v>20000</v>
      </c>
      <c r="K321" s="144">
        <f t="shared" si="15"/>
        <v>32.37598822074554</v>
      </c>
      <c r="L321" s="144">
        <f t="shared" si="16"/>
        <v>80</v>
      </c>
    </row>
    <row r="322" spans="1:12" ht="11.25" customHeight="1">
      <c r="A322" s="139"/>
      <c r="B322" s="26"/>
      <c r="C322" s="23">
        <v>80203</v>
      </c>
      <c r="D322" s="23">
        <v>614120</v>
      </c>
      <c r="E322" s="23"/>
      <c r="F322" s="23" t="s">
        <v>288</v>
      </c>
      <c r="G322" s="30">
        <v>5500</v>
      </c>
      <c r="H322" s="30">
        <v>0</v>
      </c>
      <c r="I322" s="30">
        <v>5500</v>
      </c>
      <c r="J322" s="30">
        <v>2500</v>
      </c>
      <c r="K322" s="144">
        <f t="shared" si="15"/>
        <v>0</v>
      </c>
      <c r="L322" s="144">
        <f t="shared" si="16"/>
        <v>45.45454545454545</v>
      </c>
    </row>
    <row r="323" spans="1:12" ht="11.25" customHeight="1">
      <c r="A323" s="139"/>
      <c r="B323" s="26"/>
      <c r="C323" s="23">
        <v>80204</v>
      </c>
      <c r="D323" s="23">
        <v>614120</v>
      </c>
      <c r="E323" s="23"/>
      <c r="F323" s="23" t="s">
        <v>317</v>
      </c>
      <c r="G323" s="30">
        <v>0</v>
      </c>
      <c r="H323" s="79">
        <v>0</v>
      </c>
      <c r="I323" s="30">
        <v>500</v>
      </c>
      <c r="J323" s="30">
        <v>500</v>
      </c>
      <c r="K323" s="144">
        <v>0</v>
      </c>
      <c r="L323" s="144">
        <f t="shared" si="16"/>
        <v>100</v>
      </c>
    </row>
    <row r="324" spans="1:20" ht="11.25" customHeight="1">
      <c r="A324" s="92"/>
      <c r="B324" s="86"/>
      <c r="C324" s="23">
        <v>80205</v>
      </c>
      <c r="D324" s="23">
        <v>614170</v>
      </c>
      <c r="E324" s="23"/>
      <c r="F324" s="23" t="s">
        <v>300</v>
      </c>
      <c r="G324" s="30">
        <v>42000</v>
      </c>
      <c r="H324" s="145">
        <v>21000</v>
      </c>
      <c r="I324" s="30">
        <v>42000</v>
      </c>
      <c r="J324" s="30">
        <v>42000</v>
      </c>
      <c r="K324" s="144">
        <f t="shared" si="15"/>
        <v>50</v>
      </c>
      <c r="L324" s="144">
        <f t="shared" si="16"/>
        <v>100</v>
      </c>
      <c r="T324" s="49"/>
    </row>
    <row r="325" spans="1:20" ht="11.25" customHeight="1">
      <c r="A325" s="69">
        <v>8</v>
      </c>
      <c r="B325" s="26">
        <v>802</v>
      </c>
      <c r="C325" s="23"/>
      <c r="D325" s="23"/>
      <c r="E325" s="23"/>
      <c r="F325" s="26" t="s">
        <v>117</v>
      </c>
      <c r="G325" s="77">
        <f>SUM(SUM(G320:G324))</f>
        <v>79397.18</v>
      </c>
      <c r="H325" s="77">
        <f>SUM(SUM(H320:H324))</f>
        <v>29074.17</v>
      </c>
      <c r="I325" s="77">
        <f>SUM(SUM(I320:I324))</f>
        <v>73000</v>
      </c>
      <c r="J325" s="77">
        <f>SUM(SUM(J320:J324))</f>
        <v>72000</v>
      </c>
      <c r="K325" s="144">
        <f t="shared" si="15"/>
        <v>36.618643130650234</v>
      </c>
      <c r="L325" s="144">
        <f t="shared" si="16"/>
        <v>98.63013698630137</v>
      </c>
      <c r="T325" s="49"/>
    </row>
    <row r="326" spans="1:20" ht="11.25" customHeight="1">
      <c r="A326" s="69">
        <v>8</v>
      </c>
      <c r="B326" s="71" t="s">
        <v>149</v>
      </c>
      <c r="C326" s="23"/>
      <c r="D326" s="23"/>
      <c r="E326" s="23"/>
      <c r="F326" s="26" t="s">
        <v>161</v>
      </c>
      <c r="G326" s="30"/>
      <c r="H326" s="30"/>
      <c r="I326" s="30"/>
      <c r="J326" s="30"/>
      <c r="K326" s="90"/>
      <c r="L326" s="144"/>
      <c r="T326" s="49"/>
    </row>
    <row r="327" spans="1:20" ht="11.25" customHeight="1">
      <c r="A327" s="69"/>
      <c r="B327" s="26"/>
      <c r="C327" s="23">
        <v>80301</v>
      </c>
      <c r="D327" s="23">
        <v>614200</v>
      </c>
      <c r="E327" s="23"/>
      <c r="F327" s="23" t="s">
        <v>272</v>
      </c>
      <c r="G327" s="159">
        <v>32849.88</v>
      </c>
      <c r="H327" s="179">
        <v>14850.96</v>
      </c>
      <c r="I327" s="159">
        <v>35000</v>
      </c>
      <c r="J327" s="159">
        <v>35000</v>
      </c>
      <c r="K327" s="144">
        <f t="shared" si="15"/>
        <v>45.20856697193415</v>
      </c>
      <c r="L327" s="144">
        <f t="shared" si="16"/>
        <v>100</v>
      </c>
      <c r="T327" s="49"/>
    </row>
    <row r="328" spans="1:20" ht="11.25" customHeight="1">
      <c r="A328" s="69"/>
      <c r="B328" s="26"/>
      <c r="C328" s="23">
        <v>80302</v>
      </c>
      <c r="D328" s="23">
        <v>614200</v>
      </c>
      <c r="E328" s="23"/>
      <c r="F328" s="23" t="s">
        <v>271</v>
      </c>
      <c r="G328" s="81">
        <v>10900</v>
      </c>
      <c r="H328" s="177">
        <v>900</v>
      </c>
      <c r="I328" s="81">
        <v>12000</v>
      </c>
      <c r="J328" s="159">
        <v>8200</v>
      </c>
      <c r="K328" s="144">
        <f t="shared" si="15"/>
        <v>8.256880733944955</v>
      </c>
      <c r="L328" s="144">
        <f t="shared" si="16"/>
        <v>68.33333333333333</v>
      </c>
      <c r="M328" s="148"/>
      <c r="N328" s="148"/>
      <c r="O328" s="148"/>
      <c r="P328" s="148"/>
      <c r="T328" s="49"/>
    </row>
    <row r="329" spans="1:20" ht="11.25" customHeight="1">
      <c r="A329" s="69"/>
      <c r="B329" s="71"/>
      <c r="C329" s="23">
        <v>80303</v>
      </c>
      <c r="D329" s="23">
        <v>614200</v>
      </c>
      <c r="E329" s="23"/>
      <c r="F329" s="23" t="s">
        <v>307</v>
      </c>
      <c r="G329" s="81">
        <v>12600</v>
      </c>
      <c r="H329" s="177">
        <v>13000</v>
      </c>
      <c r="I329" s="81">
        <v>15000</v>
      </c>
      <c r="J329" s="159">
        <v>15000</v>
      </c>
      <c r="K329" s="144">
        <f t="shared" si="15"/>
        <v>103.17460317460319</v>
      </c>
      <c r="L329" s="144">
        <f t="shared" si="16"/>
        <v>100</v>
      </c>
      <c r="T329" s="49"/>
    </row>
    <row r="330" spans="1:20" ht="11.25" customHeight="1">
      <c r="A330" s="92"/>
      <c r="B330" s="23"/>
      <c r="C330" s="23">
        <v>80304</v>
      </c>
      <c r="D330" s="23">
        <v>614200</v>
      </c>
      <c r="E330" s="23"/>
      <c r="F330" s="23" t="s">
        <v>228</v>
      </c>
      <c r="G330" s="81">
        <v>10450</v>
      </c>
      <c r="H330" s="177">
        <v>4350</v>
      </c>
      <c r="I330" s="81">
        <v>12000</v>
      </c>
      <c r="J330" s="159">
        <v>10000</v>
      </c>
      <c r="K330" s="144">
        <f t="shared" si="15"/>
        <v>41.62679425837321</v>
      </c>
      <c r="L330" s="144">
        <f t="shared" si="16"/>
        <v>83.33333333333334</v>
      </c>
      <c r="T330" s="49"/>
    </row>
    <row r="331" spans="1:20" ht="11.25" customHeight="1">
      <c r="A331" s="68"/>
      <c r="B331" s="68"/>
      <c r="C331" s="23">
        <v>80305</v>
      </c>
      <c r="D331" s="23">
        <v>614200</v>
      </c>
      <c r="E331" s="23"/>
      <c r="F331" s="23" t="s">
        <v>162</v>
      </c>
      <c r="G331" s="81">
        <v>341.63</v>
      </c>
      <c r="H331" s="177">
        <v>213.52</v>
      </c>
      <c r="I331" s="81">
        <v>3000</v>
      </c>
      <c r="J331" s="159">
        <v>3000</v>
      </c>
      <c r="K331" s="144">
        <f t="shared" si="15"/>
        <v>62.5003658929251</v>
      </c>
      <c r="L331" s="144">
        <f t="shared" si="16"/>
        <v>100</v>
      </c>
      <c r="T331" s="49"/>
    </row>
    <row r="332" spans="1:20" ht="11.25" customHeight="1">
      <c r="A332" s="69"/>
      <c r="B332" s="23"/>
      <c r="C332" s="23">
        <v>80306</v>
      </c>
      <c r="D332" s="91">
        <v>614200</v>
      </c>
      <c r="E332" s="23"/>
      <c r="F332" s="23" t="s">
        <v>269</v>
      </c>
      <c r="G332" s="159">
        <v>48200</v>
      </c>
      <c r="H332" s="177">
        <v>4850</v>
      </c>
      <c r="I332" s="159">
        <v>55000</v>
      </c>
      <c r="J332" s="159">
        <v>50000</v>
      </c>
      <c r="K332" s="144">
        <f t="shared" si="15"/>
        <v>10.062240663900415</v>
      </c>
      <c r="L332" s="144">
        <f t="shared" si="16"/>
        <v>90.9090909090909</v>
      </c>
      <c r="T332" s="49"/>
    </row>
    <row r="333" spans="1:20" ht="11.25" customHeight="1">
      <c r="A333" s="23"/>
      <c r="B333" s="23"/>
      <c r="C333" s="23">
        <v>80307</v>
      </c>
      <c r="D333" s="91">
        <v>614200</v>
      </c>
      <c r="E333" s="91"/>
      <c r="F333" s="23" t="s">
        <v>297</v>
      </c>
      <c r="G333" s="81">
        <v>2200</v>
      </c>
      <c r="H333" s="177">
        <v>0</v>
      </c>
      <c r="I333" s="81">
        <v>5000</v>
      </c>
      <c r="J333" s="159">
        <v>5000</v>
      </c>
      <c r="K333" s="144">
        <f t="shared" si="15"/>
        <v>0</v>
      </c>
      <c r="L333" s="144">
        <f t="shared" si="16"/>
        <v>100</v>
      </c>
      <c r="T333" s="49"/>
    </row>
    <row r="334" spans="1:20" ht="11.25" customHeight="1">
      <c r="A334" s="23"/>
      <c r="B334" s="23"/>
      <c r="C334" s="23">
        <v>80308</v>
      </c>
      <c r="D334" s="91">
        <v>614200</v>
      </c>
      <c r="E334" s="91"/>
      <c r="F334" s="23" t="s">
        <v>163</v>
      </c>
      <c r="G334" s="159">
        <v>41575.45</v>
      </c>
      <c r="H334" s="178">
        <v>5158</v>
      </c>
      <c r="I334" s="159">
        <v>106000</v>
      </c>
      <c r="J334" s="159">
        <v>100000</v>
      </c>
      <c r="K334" s="144">
        <f t="shared" si="15"/>
        <v>12.406360003319268</v>
      </c>
      <c r="L334" s="144">
        <f t="shared" si="16"/>
        <v>94.33962264150944</v>
      </c>
      <c r="T334" s="49"/>
    </row>
    <row r="335" spans="1:20" ht="11.25" customHeight="1">
      <c r="A335" s="23"/>
      <c r="B335" s="23"/>
      <c r="C335" s="23">
        <v>80309</v>
      </c>
      <c r="D335" s="91">
        <v>614200</v>
      </c>
      <c r="E335" s="91"/>
      <c r="F335" s="23" t="s">
        <v>372</v>
      </c>
      <c r="G335" s="81">
        <v>10000</v>
      </c>
      <c r="H335" s="177">
        <v>0</v>
      </c>
      <c r="I335" s="81">
        <v>30000</v>
      </c>
      <c r="J335" s="159">
        <v>40000</v>
      </c>
      <c r="K335" s="144">
        <v>0</v>
      </c>
      <c r="L335" s="144">
        <f t="shared" si="16"/>
        <v>133.33333333333331</v>
      </c>
      <c r="T335" s="49"/>
    </row>
    <row r="336" spans="1:20" ht="11.25" customHeight="1">
      <c r="A336" s="23"/>
      <c r="B336" s="23"/>
      <c r="C336" s="23">
        <v>80310</v>
      </c>
      <c r="D336" s="91">
        <v>614200</v>
      </c>
      <c r="E336" s="91"/>
      <c r="F336" s="23" t="s">
        <v>164</v>
      </c>
      <c r="G336" s="81">
        <v>0</v>
      </c>
      <c r="H336" s="177">
        <v>0</v>
      </c>
      <c r="I336" s="81">
        <v>5000</v>
      </c>
      <c r="J336" s="159">
        <v>5000</v>
      </c>
      <c r="K336" s="144">
        <v>0</v>
      </c>
      <c r="L336" s="144">
        <f t="shared" si="16"/>
        <v>100</v>
      </c>
      <c r="T336" s="49"/>
    </row>
    <row r="337" spans="1:20" ht="11.25" customHeight="1">
      <c r="A337" s="23"/>
      <c r="B337" s="23"/>
      <c r="C337" s="23">
        <v>80311</v>
      </c>
      <c r="D337" s="91">
        <v>614200</v>
      </c>
      <c r="E337" s="91"/>
      <c r="F337" s="23" t="s">
        <v>81</v>
      </c>
      <c r="G337" s="81">
        <v>22069.93</v>
      </c>
      <c r="H337" s="177">
        <v>10494.7</v>
      </c>
      <c r="I337" s="81">
        <v>26000</v>
      </c>
      <c r="J337" s="159">
        <v>22000</v>
      </c>
      <c r="K337" s="144">
        <f t="shared" si="15"/>
        <v>47.55203120263635</v>
      </c>
      <c r="L337" s="144">
        <f t="shared" si="16"/>
        <v>84.61538461538461</v>
      </c>
      <c r="T337" s="49"/>
    </row>
    <row r="338" spans="1:20" ht="11.25" customHeight="1">
      <c r="A338" s="92">
        <v>8</v>
      </c>
      <c r="B338" s="92">
        <v>803</v>
      </c>
      <c r="C338" s="23"/>
      <c r="D338" s="91"/>
      <c r="E338" s="91"/>
      <c r="F338" s="92" t="s">
        <v>117</v>
      </c>
      <c r="G338" s="77">
        <f>SUM(SUM(G327:G337))</f>
        <v>191186.89</v>
      </c>
      <c r="H338" s="182">
        <f>SUM(SUM(H327:H337))</f>
        <v>53817.17999999999</v>
      </c>
      <c r="I338" s="77">
        <f>SUM(SUM(I327:I337))</f>
        <v>304000</v>
      </c>
      <c r="J338" s="77">
        <f>SUM(SUM(J327:J337))</f>
        <v>293200</v>
      </c>
      <c r="K338" s="144">
        <f t="shared" si="15"/>
        <v>28.14899075977437</v>
      </c>
      <c r="L338" s="144">
        <f t="shared" si="16"/>
        <v>96.44736842105263</v>
      </c>
      <c r="T338" s="49"/>
    </row>
    <row r="339" spans="1:20" ht="11.25" customHeight="1">
      <c r="A339" s="92" t="s">
        <v>223</v>
      </c>
      <c r="B339" s="75" t="s">
        <v>104</v>
      </c>
      <c r="C339" s="75" t="s">
        <v>227</v>
      </c>
      <c r="D339" s="75" t="s">
        <v>105</v>
      </c>
      <c r="E339" s="23"/>
      <c r="F339" s="75" t="s">
        <v>279</v>
      </c>
      <c r="G339" s="92" t="s">
        <v>411</v>
      </c>
      <c r="H339" s="92" t="s">
        <v>406</v>
      </c>
      <c r="I339" s="92" t="s">
        <v>383</v>
      </c>
      <c r="J339" s="92" t="s">
        <v>412</v>
      </c>
      <c r="K339" s="92" t="s">
        <v>322</v>
      </c>
      <c r="L339" s="92" t="s">
        <v>421</v>
      </c>
      <c r="T339" s="49"/>
    </row>
    <row r="340" spans="1:20" ht="11.25" customHeight="1">
      <c r="A340" s="92">
        <v>1</v>
      </c>
      <c r="B340" s="75">
        <v>2</v>
      </c>
      <c r="C340" s="75">
        <v>3</v>
      </c>
      <c r="D340" s="75">
        <v>4</v>
      </c>
      <c r="E340" s="75"/>
      <c r="F340" s="75">
        <v>6</v>
      </c>
      <c r="G340" s="75">
        <v>7</v>
      </c>
      <c r="H340" s="75">
        <v>8</v>
      </c>
      <c r="I340" s="75">
        <v>9</v>
      </c>
      <c r="J340" s="75">
        <v>10</v>
      </c>
      <c r="K340" s="75">
        <v>11</v>
      </c>
      <c r="L340" s="75">
        <v>12</v>
      </c>
      <c r="T340" s="49"/>
    </row>
    <row r="341" spans="1:20" ht="11.25" customHeight="1">
      <c r="A341" s="92">
        <v>8</v>
      </c>
      <c r="B341" s="93" t="s">
        <v>157</v>
      </c>
      <c r="C341" s="23"/>
      <c r="D341" s="91"/>
      <c r="E341" s="91"/>
      <c r="F341" s="92" t="s">
        <v>166</v>
      </c>
      <c r="G341" s="30"/>
      <c r="H341" s="30"/>
      <c r="I341" s="30"/>
      <c r="J341" s="30"/>
      <c r="K341" s="10"/>
      <c r="L341" s="144"/>
      <c r="T341" s="49"/>
    </row>
    <row r="342" spans="1:20" ht="11.25" customHeight="1">
      <c r="A342" s="23"/>
      <c r="B342" s="23"/>
      <c r="C342" s="23">
        <v>80401</v>
      </c>
      <c r="D342" s="91">
        <v>614200</v>
      </c>
      <c r="E342" s="91"/>
      <c r="F342" s="23" t="s">
        <v>167</v>
      </c>
      <c r="G342" s="30">
        <v>19001.56</v>
      </c>
      <c r="H342" s="30">
        <v>13206.13</v>
      </c>
      <c r="I342" s="30">
        <v>25000</v>
      </c>
      <c r="J342" s="145">
        <v>22000</v>
      </c>
      <c r="K342" s="144">
        <f t="shared" si="15"/>
        <v>69.5002410328415</v>
      </c>
      <c r="L342" s="144">
        <f t="shared" si="16"/>
        <v>88</v>
      </c>
      <c r="T342" s="49"/>
    </row>
    <row r="343" spans="1:16" s="148" customFormat="1" ht="11.25" customHeight="1">
      <c r="A343" s="92"/>
      <c r="B343" s="92"/>
      <c r="C343" s="23">
        <v>80402</v>
      </c>
      <c r="D343" s="91">
        <v>614200</v>
      </c>
      <c r="E343" s="91"/>
      <c r="F343" s="23" t="s">
        <v>231</v>
      </c>
      <c r="G343" s="30">
        <v>4277.43</v>
      </c>
      <c r="H343" s="30">
        <v>1683.63</v>
      </c>
      <c r="I343" s="30">
        <v>5000</v>
      </c>
      <c r="J343" s="145">
        <v>3000</v>
      </c>
      <c r="K343" s="144">
        <f t="shared" si="15"/>
        <v>39.36078439623793</v>
      </c>
      <c r="L343" s="144">
        <f t="shared" si="16"/>
        <v>60</v>
      </c>
      <c r="M343"/>
      <c r="N343"/>
      <c r="O343"/>
      <c r="P343"/>
    </row>
    <row r="344" spans="1:12" ht="11.25" customHeight="1">
      <c r="A344" s="92"/>
      <c r="B344" s="93"/>
      <c r="C344" s="23">
        <v>80403</v>
      </c>
      <c r="D344" s="91">
        <v>614200</v>
      </c>
      <c r="E344" s="91"/>
      <c r="F344" s="23" t="s">
        <v>168</v>
      </c>
      <c r="G344" s="30">
        <v>0</v>
      </c>
      <c r="H344" s="30">
        <v>0</v>
      </c>
      <c r="I344" s="30">
        <v>3000</v>
      </c>
      <c r="J344" s="145">
        <v>3000</v>
      </c>
      <c r="K344" s="144">
        <v>0</v>
      </c>
      <c r="L344" s="144">
        <f t="shared" si="16"/>
        <v>100</v>
      </c>
    </row>
    <row r="345" spans="1:12" ht="11.25" customHeight="1">
      <c r="A345" s="23"/>
      <c r="B345" s="23"/>
      <c r="C345" s="23">
        <v>80404</v>
      </c>
      <c r="D345" s="23">
        <v>614200</v>
      </c>
      <c r="E345" s="91"/>
      <c r="F345" s="23" t="s">
        <v>270</v>
      </c>
      <c r="G345" s="145">
        <v>204709.29</v>
      </c>
      <c r="H345" s="30">
        <v>103480</v>
      </c>
      <c r="I345" s="145">
        <v>190000</v>
      </c>
      <c r="J345" s="145">
        <v>200000</v>
      </c>
      <c r="K345" s="144">
        <f t="shared" si="15"/>
        <v>50.549733233894756</v>
      </c>
      <c r="L345" s="144">
        <f t="shared" si="16"/>
        <v>105.26315789473684</v>
      </c>
    </row>
    <row r="346" spans="1:12" ht="11.25" customHeight="1">
      <c r="A346" s="23"/>
      <c r="B346" s="23"/>
      <c r="C346" s="23">
        <v>80405</v>
      </c>
      <c r="D346" s="23">
        <v>614200</v>
      </c>
      <c r="E346" s="23"/>
      <c r="F346" s="23" t="s">
        <v>255</v>
      </c>
      <c r="G346" s="30">
        <v>2374</v>
      </c>
      <c r="H346" s="30">
        <v>1000</v>
      </c>
      <c r="I346" s="30">
        <v>3000</v>
      </c>
      <c r="J346" s="145">
        <v>3000</v>
      </c>
      <c r="K346" s="144">
        <f t="shared" si="15"/>
        <v>42.122999157540015</v>
      </c>
      <c r="L346" s="144">
        <f t="shared" si="16"/>
        <v>100</v>
      </c>
    </row>
    <row r="347" spans="1:16" ht="11.25" customHeight="1">
      <c r="A347" s="23"/>
      <c r="B347" s="23"/>
      <c r="C347" s="23">
        <v>80406</v>
      </c>
      <c r="D347" s="91">
        <v>614200</v>
      </c>
      <c r="E347" s="23"/>
      <c r="F347" s="23" t="s">
        <v>165</v>
      </c>
      <c r="G347" s="30">
        <v>744.75</v>
      </c>
      <c r="H347" s="30">
        <v>755.56</v>
      </c>
      <c r="I347" s="30">
        <v>5000</v>
      </c>
      <c r="J347" s="145">
        <v>4000</v>
      </c>
      <c r="K347" s="144">
        <v>0</v>
      </c>
      <c r="L347" s="144">
        <f t="shared" si="16"/>
        <v>80</v>
      </c>
      <c r="M347" s="28"/>
      <c r="N347" s="28"/>
      <c r="O347" s="28"/>
      <c r="P347" s="28"/>
    </row>
    <row r="348" spans="1:12" ht="11.25" customHeight="1">
      <c r="A348" s="92">
        <v>8</v>
      </c>
      <c r="B348" s="26">
        <v>804</v>
      </c>
      <c r="C348" s="23"/>
      <c r="D348" s="23"/>
      <c r="E348" s="91"/>
      <c r="F348" s="26" t="s">
        <v>117</v>
      </c>
      <c r="G348" s="27">
        <f>SUM(SUM(G342:G347))</f>
        <v>231107.03</v>
      </c>
      <c r="H348" s="27">
        <f>SUM(SUM(H342:H347))</f>
        <v>120125.31999999999</v>
      </c>
      <c r="I348" s="27">
        <f>SUM(SUM(I342:I347))</f>
        <v>231000</v>
      </c>
      <c r="J348" s="27">
        <f>SUM(SUM(J342:J347))</f>
        <v>235000</v>
      </c>
      <c r="K348" s="144">
        <f t="shared" si="15"/>
        <v>51.978219788467705</v>
      </c>
      <c r="L348" s="144">
        <f t="shared" si="16"/>
        <v>101.73160173160174</v>
      </c>
    </row>
    <row r="349" spans="1:12" ht="11.25" customHeight="1">
      <c r="A349" s="92"/>
      <c r="B349" s="26"/>
      <c r="C349" s="23"/>
      <c r="D349" s="23"/>
      <c r="E349" s="91"/>
      <c r="F349" s="26"/>
      <c r="G349" s="27"/>
      <c r="H349" s="27"/>
      <c r="I349" s="27"/>
      <c r="J349" s="27"/>
      <c r="K349" s="144"/>
      <c r="L349" s="144"/>
    </row>
    <row r="350" spans="1:12" ht="11.25" customHeight="1">
      <c r="A350" s="139">
        <v>8</v>
      </c>
      <c r="B350" s="71" t="s">
        <v>160</v>
      </c>
      <c r="C350" s="23"/>
      <c r="D350" s="23"/>
      <c r="E350" s="75">
        <v>5</v>
      </c>
      <c r="F350" s="26" t="s">
        <v>148</v>
      </c>
      <c r="G350" s="30"/>
      <c r="H350" s="30"/>
      <c r="I350" s="30"/>
      <c r="J350" s="145"/>
      <c r="K350" s="10"/>
      <c r="L350" s="10"/>
    </row>
    <row r="351" spans="1:12" ht="11.25" customHeight="1">
      <c r="A351" s="139"/>
      <c r="B351" s="71"/>
      <c r="C351" s="23">
        <v>80501</v>
      </c>
      <c r="D351" s="23">
        <v>614300</v>
      </c>
      <c r="E351" s="23"/>
      <c r="F351" s="23" t="s">
        <v>326</v>
      </c>
      <c r="G351" s="145">
        <v>61850</v>
      </c>
      <c r="H351" s="30">
        <v>37800</v>
      </c>
      <c r="I351" s="145">
        <v>70000</v>
      </c>
      <c r="J351" s="145">
        <v>70000</v>
      </c>
      <c r="K351" s="144">
        <f>SUM(SUM(H351/G351))*100</f>
        <v>61.11560226354082</v>
      </c>
      <c r="L351" s="144">
        <f>SUM(SUM(J351/I351))*100</f>
        <v>100</v>
      </c>
    </row>
    <row r="352" spans="1:12" ht="11.25" customHeight="1">
      <c r="A352" s="139"/>
      <c r="B352" s="71"/>
      <c r="C352" s="23"/>
      <c r="D352" s="23"/>
      <c r="E352" s="23"/>
      <c r="F352" s="23"/>
      <c r="G352" s="145"/>
      <c r="H352" s="30"/>
      <c r="I352" s="145"/>
      <c r="J352" s="145"/>
      <c r="K352" s="144"/>
      <c r="L352" s="144"/>
    </row>
    <row r="353" spans="1:12" ht="11.25" customHeight="1">
      <c r="A353" s="92">
        <v>8</v>
      </c>
      <c r="B353" s="92">
        <v>805</v>
      </c>
      <c r="C353" s="23"/>
      <c r="D353" s="23"/>
      <c r="E353" s="23"/>
      <c r="F353" s="26" t="s">
        <v>117</v>
      </c>
      <c r="G353" s="27">
        <f>SUM(G351:G351)</f>
        <v>61850</v>
      </c>
      <c r="H353" s="27">
        <f>SUM(H351:H351)</f>
        <v>37800</v>
      </c>
      <c r="I353" s="27">
        <f>SUM(I351:I351)</f>
        <v>70000</v>
      </c>
      <c r="J353" s="27">
        <f>SUM(J351:J351)</f>
        <v>70000</v>
      </c>
      <c r="K353" s="144">
        <f>SUM(SUM(H353/G353))*100</f>
        <v>61.11560226354082</v>
      </c>
      <c r="L353" s="144">
        <f>SUM(SUM(J353/I353))*100</f>
        <v>100</v>
      </c>
    </row>
    <row r="354" spans="1:12" ht="11.25" customHeight="1">
      <c r="A354" s="92">
        <v>8</v>
      </c>
      <c r="B354" s="26">
        <v>6</v>
      </c>
      <c r="C354" s="23"/>
      <c r="D354" s="23"/>
      <c r="E354" s="23"/>
      <c r="F354" s="26" t="s">
        <v>150</v>
      </c>
      <c r="G354" s="30"/>
      <c r="H354" s="30"/>
      <c r="I354" s="30"/>
      <c r="J354" s="145"/>
      <c r="K354" s="87"/>
      <c r="L354" s="10"/>
    </row>
    <row r="355" spans="1:12" ht="11.25" customHeight="1">
      <c r="A355" s="23"/>
      <c r="B355" s="23"/>
      <c r="C355" s="23">
        <v>80601</v>
      </c>
      <c r="D355" s="23">
        <v>614120</v>
      </c>
      <c r="E355" s="23"/>
      <c r="F355" s="23" t="s">
        <v>151</v>
      </c>
      <c r="G355" s="30">
        <v>3000</v>
      </c>
      <c r="H355" s="30">
        <v>1500</v>
      </c>
      <c r="I355" s="30">
        <v>3000</v>
      </c>
      <c r="J355" s="145">
        <v>3000</v>
      </c>
      <c r="K355" s="144">
        <f aca="true" t="shared" si="17" ref="K355:K362">SUM(SUM(H355/G355))*100</f>
        <v>50</v>
      </c>
      <c r="L355" s="144">
        <f aca="true" t="shared" si="18" ref="L355:L362">SUM(SUM(J355/I355))*100</f>
        <v>100</v>
      </c>
    </row>
    <row r="356" spans="1:12" ht="11.25" customHeight="1">
      <c r="A356" s="75"/>
      <c r="B356" s="23"/>
      <c r="C356" s="23">
        <v>80602</v>
      </c>
      <c r="D356" s="23">
        <v>614120</v>
      </c>
      <c r="E356" s="23"/>
      <c r="F356" s="23" t="s">
        <v>197</v>
      </c>
      <c r="G356" s="30">
        <v>48000</v>
      </c>
      <c r="H356" s="30">
        <v>24000</v>
      </c>
      <c r="I356" s="30">
        <v>48000</v>
      </c>
      <c r="J356" s="30">
        <v>48000</v>
      </c>
      <c r="K356" s="144">
        <f t="shared" si="17"/>
        <v>50</v>
      </c>
      <c r="L356" s="144">
        <f t="shared" si="18"/>
        <v>100</v>
      </c>
    </row>
    <row r="357" spans="1:12" ht="11.25" customHeight="1">
      <c r="A357" s="75"/>
      <c r="B357" s="23"/>
      <c r="C357" s="23">
        <v>80603</v>
      </c>
      <c r="D357" s="23">
        <v>614120</v>
      </c>
      <c r="E357" s="23"/>
      <c r="F357" s="23" t="s">
        <v>329</v>
      </c>
      <c r="G357" s="30">
        <v>20000</v>
      </c>
      <c r="H357" s="30">
        <v>10000</v>
      </c>
      <c r="I357" s="30">
        <v>20000</v>
      </c>
      <c r="J357" s="30">
        <v>20000</v>
      </c>
      <c r="K357" s="144">
        <v>0</v>
      </c>
      <c r="L357" s="144">
        <f t="shared" si="18"/>
        <v>100</v>
      </c>
    </row>
    <row r="358" spans="1:12" ht="11.25" customHeight="1">
      <c r="A358" s="69"/>
      <c r="B358" s="23"/>
      <c r="C358" s="23">
        <v>80604</v>
      </c>
      <c r="D358" s="23">
        <v>614300</v>
      </c>
      <c r="E358" s="23"/>
      <c r="F358" s="23" t="s">
        <v>152</v>
      </c>
      <c r="G358" s="77">
        <v>0</v>
      </c>
      <c r="H358" s="77">
        <v>3000</v>
      </c>
      <c r="I358" s="77">
        <v>3000</v>
      </c>
      <c r="J358" s="77">
        <v>3000</v>
      </c>
      <c r="K358" s="144">
        <v>0</v>
      </c>
      <c r="L358" s="144">
        <f t="shared" si="18"/>
        <v>100</v>
      </c>
    </row>
    <row r="359" spans="1:12" ht="11.25" customHeight="1">
      <c r="A359" s="23"/>
      <c r="B359" s="23"/>
      <c r="C359" s="23">
        <v>80605</v>
      </c>
      <c r="D359" s="23">
        <v>614300</v>
      </c>
      <c r="E359" s="23" t="s">
        <v>153</v>
      </c>
      <c r="F359" s="23" t="s">
        <v>154</v>
      </c>
      <c r="G359" s="30">
        <v>0</v>
      </c>
      <c r="H359" s="30">
        <v>3000</v>
      </c>
      <c r="I359" s="30">
        <v>3000</v>
      </c>
      <c r="J359" s="30">
        <v>3000</v>
      </c>
      <c r="K359" s="144">
        <v>0</v>
      </c>
      <c r="L359" s="144">
        <f t="shared" si="18"/>
        <v>100</v>
      </c>
    </row>
    <row r="360" spans="1:12" ht="11.25" customHeight="1">
      <c r="A360" s="23"/>
      <c r="B360" s="23"/>
      <c r="C360" s="23"/>
      <c r="D360" s="23">
        <v>614300</v>
      </c>
      <c r="E360" s="23" t="s">
        <v>155</v>
      </c>
      <c r="F360" s="23" t="s">
        <v>156</v>
      </c>
      <c r="G360" s="30">
        <v>0</v>
      </c>
      <c r="H360" s="30">
        <v>0</v>
      </c>
      <c r="I360" s="30">
        <v>0</v>
      </c>
      <c r="J360" s="30">
        <v>0</v>
      </c>
      <c r="K360" s="144">
        <v>0</v>
      </c>
      <c r="L360" s="144">
        <v>0</v>
      </c>
    </row>
    <row r="361" spans="1:12" ht="11.25" customHeight="1">
      <c r="A361" s="23"/>
      <c r="B361" s="23"/>
      <c r="C361" s="23">
        <v>80606</v>
      </c>
      <c r="D361" s="23">
        <v>614300</v>
      </c>
      <c r="E361" s="23"/>
      <c r="F361" s="23" t="s">
        <v>325</v>
      </c>
      <c r="G361" s="145">
        <v>5900</v>
      </c>
      <c r="H361" s="177">
        <v>0</v>
      </c>
      <c r="I361" s="145">
        <v>16000</v>
      </c>
      <c r="J361" s="145">
        <v>16000</v>
      </c>
      <c r="K361" s="144">
        <f t="shared" si="17"/>
        <v>0</v>
      </c>
      <c r="L361" s="144">
        <f t="shared" si="18"/>
        <v>100</v>
      </c>
    </row>
    <row r="362" spans="1:12" ht="11.25" customHeight="1">
      <c r="A362" s="92">
        <v>8</v>
      </c>
      <c r="B362" s="92">
        <v>806</v>
      </c>
      <c r="C362" s="23"/>
      <c r="D362" s="23"/>
      <c r="E362" s="23"/>
      <c r="F362" s="26" t="s">
        <v>117</v>
      </c>
      <c r="G362" s="27">
        <f>SUM(G355:G358)+G361</f>
        <v>76900</v>
      </c>
      <c r="H362" s="27">
        <f>SUM(H355:H358)+H361</f>
        <v>38500</v>
      </c>
      <c r="I362" s="27">
        <f>SUM(I355:I358)+I361</f>
        <v>90000</v>
      </c>
      <c r="J362" s="27">
        <f>SUM(J355:J358)+J361</f>
        <v>90000</v>
      </c>
      <c r="K362" s="144">
        <f t="shared" si="17"/>
        <v>50.06501950585176</v>
      </c>
      <c r="L362" s="144">
        <f t="shared" si="18"/>
        <v>100</v>
      </c>
    </row>
    <row r="363" spans="1:12" ht="11.25" customHeight="1">
      <c r="A363" s="92">
        <v>8</v>
      </c>
      <c r="B363" s="26">
        <v>7</v>
      </c>
      <c r="C363" s="23"/>
      <c r="D363" s="23"/>
      <c r="E363" s="23"/>
      <c r="F363" s="26" t="s">
        <v>169</v>
      </c>
      <c r="G363" s="30"/>
      <c r="H363" s="30"/>
      <c r="I363" s="30"/>
      <c r="J363" s="30"/>
      <c r="K363" s="10"/>
      <c r="L363" s="10"/>
    </row>
    <row r="364" spans="1:12" ht="11.25" customHeight="1">
      <c r="A364" s="92"/>
      <c r="B364" s="26"/>
      <c r="C364" s="23">
        <v>80701</v>
      </c>
      <c r="D364" s="23">
        <v>614300</v>
      </c>
      <c r="E364" s="23"/>
      <c r="F364" s="23" t="s">
        <v>90</v>
      </c>
      <c r="G364" s="30">
        <v>3700</v>
      </c>
      <c r="H364" s="30">
        <v>2000</v>
      </c>
      <c r="I364" s="30">
        <v>5000</v>
      </c>
      <c r="J364" s="30">
        <v>5000</v>
      </c>
      <c r="K364" s="144">
        <f aca="true" t="shared" si="19" ref="K364:K385">SUM(SUM(H364/G364))*100</f>
        <v>54.054054054054056</v>
      </c>
      <c r="L364" s="144">
        <f aca="true" t="shared" si="20" ref="L364:L385">SUM(SUM(J364/I364))*100</f>
        <v>100</v>
      </c>
    </row>
    <row r="365" spans="1:12" ht="11.25" customHeight="1">
      <c r="A365" s="92"/>
      <c r="B365" s="71"/>
      <c r="C365" s="23">
        <v>80702</v>
      </c>
      <c r="D365" s="23">
        <v>614300</v>
      </c>
      <c r="E365" s="23"/>
      <c r="F365" s="23" t="s">
        <v>294</v>
      </c>
      <c r="G365" s="30">
        <v>1100</v>
      </c>
      <c r="H365" s="30">
        <v>600</v>
      </c>
      <c r="I365" s="30">
        <v>2000</v>
      </c>
      <c r="J365" s="30">
        <v>2000</v>
      </c>
      <c r="K365" s="144">
        <f t="shared" si="19"/>
        <v>54.54545454545454</v>
      </c>
      <c r="L365" s="144">
        <f t="shared" si="20"/>
        <v>100</v>
      </c>
    </row>
    <row r="366" spans="1:12" ht="11.25" customHeight="1">
      <c r="A366" s="23"/>
      <c r="B366" s="23"/>
      <c r="C366" s="23">
        <v>80703</v>
      </c>
      <c r="D366" s="23">
        <v>614300</v>
      </c>
      <c r="E366" s="23"/>
      <c r="F366" s="23" t="s">
        <v>92</v>
      </c>
      <c r="G366" s="30">
        <v>0</v>
      </c>
      <c r="H366" s="30">
        <v>0</v>
      </c>
      <c r="I366" s="30">
        <v>3000</v>
      </c>
      <c r="J366" s="30">
        <v>3000</v>
      </c>
      <c r="K366" s="144">
        <v>0</v>
      </c>
      <c r="L366" s="144">
        <f t="shared" si="20"/>
        <v>100</v>
      </c>
    </row>
    <row r="367" spans="1:12" ht="11.25" customHeight="1">
      <c r="A367" s="69"/>
      <c r="B367" s="23"/>
      <c r="C367" s="23">
        <v>80704</v>
      </c>
      <c r="D367" s="23">
        <v>614300</v>
      </c>
      <c r="E367" s="23"/>
      <c r="F367" s="23" t="s">
        <v>91</v>
      </c>
      <c r="G367" s="30">
        <v>8000</v>
      </c>
      <c r="H367" s="30">
        <v>8000</v>
      </c>
      <c r="I367" s="30">
        <v>8000</v>
      </c>
      <c r="J367" s="30">
        <v>8000</v>
      </c>
      <c r="K367" s="144">
        <f t="shared" si="19"/>
        <v>100</v>
      </c>
      <c r="L367" s="144">
        <f t="shared" si="20"/>
        <v>100</v>
      </c>
    </row>
    <row r="368" spans="1:12" ht="11.25" customHeight="1">
      <c r="A368" s="69"/>
      <c r="B368" s="23"/>
      <c r="C368" s="23">
        <v>80705</v>
      </c>
      <c r="D368" s="23">
        <v>614300</v>
      </c>
      <c r="E368" s="23"/>
      <c r="F368" s="23" t="s">
        <v>289</v>
      </c>
      <c r="G368" s="145">
        <v>60000</v>
      </c>
      <c r="H368" s="145">
        <v>30000</v>
      </c>
      <c r="I368" s="145">
        <v>60000</v>
      </c>
      <c r="J368" s="145">
        <v>60000</v>
      </c>
      <c r="K368" s="144">
        <f t="shared" si="19"/>
        <v>50</v>
      </c>
      <c r="L368" s="144">
        <f t="shared" si="20"/>
        <v>100</v>
      </c>
    </row>
    <row r="369" spans="1:12" ht="11.25" customHeight="1">
      <c r="A369" s="69"/>
      <c r="B369" s="23"/>
      <c r="C369" s="23">
        <v>80706</v>
      </c>
      <c r="D369" s="23">
        <v>614300</v>
      </c>
      <c r="E369" s="23"/>
      <c r="F369" s="23" t="s">
        <v>89</v>
      </c>
      <c r="G369" s="146">
        <f>SUM(G370:G371)</f>
        <v>14630.960000000001</v>
      </c>
      <c r="H369" s="146">
        <f>SUM(H370:H371)</f>
        <v>2564.25</v>
      </c>
      <c r="I369" s="146">
        <f>SUM(I370:I371)</f>
        <v>10000</v>
      </c>
      <c r="J369" s="146">
        <f>SUM(J370:J371)</f>
        <v>10000</v>
      </c>
      <c r="K369" s="144">
        <f t="shared" si="19"/>
        <v>17.526191035994902</v>
      </c>
      <c r="L369" s="144">
        <f t="shared" si="20"/>
        <v>100</v>
      </c>
    </row>
    <row r="370" spans="1:12" ht="11.25" customHeight="1">
      <c r="A370" s="23"/>
      <c r="B370" s="23"/>
      <c r="C370" s="23"/>
      <c r="D370" s="23">
        <v>614300</v>
      </c>
      <c r="E370" s="23" t="s">
        <v>170</v>
      </c>
      <c r="F370" s="23" t="s">
        <v>171</v>
      </c>
      <c r="G370" s="145">
        <v>12078.86</v>
      </c>
      <c r="H370" s="145">
        <v>2099.25</v>
      </c>
      <c r="I370" s="145">
        <v>5000</v>
      </c>
      <c r="J370" s="145">
        <v>5000</v>
      </c>
      <c r="K370" s="144">
        <f t="shared" si="19"/>
        <v>17.37953747290721</v>
      </c>
      <c r="L370" s="144">
        <f t="shared" si="20"/>
        <v>100</v>
      </c>
    </row>
    <row r="371" spans="1:12" ht="11.25" customHeight="1">
      <c r="A371" s="23"/>
      <c r="B371" s="23"/>
      <c r="C371" s="23"/>
      <c r="D371" s="23">
        <v>614300</v>
      </c>
      <c r="E371" s="23" t="s">
        <v>172</v>
      </c>
      <c r="F371" s="23" t="s">
        <v>173</v>
      </c>
      <c r="G371" s="30">
        <v>2552.1</v>
      </c>
      <c r="H371" s="159">
        <v>465</v>
      </c>
      <c r="I371" s="30">
        <v>5000</v>
      </c>
      <c r="J371" s="30">
        <v>5000</v>
      </c>
      <c r="K371" s="144">
        <f t="shared" si="19"/>
        <v>18.220289173621723</v>
      </c>
      <c r="L371" s="144">
        <f t="shared" si="20"/>
        <v>100</v>
      </c>
    </row>
    <row r="372" spans="1:12" ht="11.25" customHeight="1">
      <c r="A372" s="23"/>
      <c r="B372" s="23"/>
      <c r="C372" s="23">
        <v>80707</v>
      </c>
      <c r="D372" s="23">
        <v>614300</v>
      </c>
      <c r="E372" s="23" t="s">
        <v>174</v>
      </c>
      <c r="F372" s="23" t="s">
        <v>205</v>
      </c>
      <c r="G372" s="30">
        <v>19900</v>
      </c>
      <c r="H372" s="30">
        <v>950</v>
      </c>
      <c r="I372" s="30">
        <v>17000</v>
      </c>
      <c r="J372" s="30">
        <v>17000</v>
      </c>
      <c r="K372" s="144">
        <f t="shared" si="19"/>
        <v>4.773869346733668</v>
      </c>
      <c r="L372" s="144">
        <f t="shared" si="20"/>
        <v>100</v>
      </c>
    </row>
    <row r="373" spans="1:12" ht="11.25" customHeight="1">
      <c r="A373" s="92">
        <v>8</v>
      </c>
      <c r="B373" s="88" t="s">
        <v>290</v>
      </c>
      <c r="C373" s="23"/>
      <c r="D373" s="23"/>
      <c r="E373" s="23"/>
      <c r="F373" s="92" t="s">
        <v>117</v>
      </c>
      <c r="G373" s="77">
        <f>SUM(G364:G369)+G372</f>
        <v>107330.96</v>
      </c>
      <c r="H373" s="77">
        <f>SUM(H364:H369)+H372</f>
        <v>44114.25</v>
      </c>
      <c r="I373" s="77">
        <f>SUM(I364:I369)+I372</f>
        <v>105000</v>
      </c>
      <c r="J373" s="77">
        <f>SUM(J364:J369)+J372</f>
        <v>105000</v>
      </c>
      <c r="K373" s="144">
        <f t="shared" si="19"/>
        <v>41.10114173953163</v>
      </c>
      <c r="L373" s="144">
        <f t="shared" si="20"/>
        <v>100</v>
      </c>
    </row>
    <row r="374" spans="1:12" ht="11.25" customHeight="1">
      <c r="A374" s="92">
        <v>8</v>
      </c>
      <c r="B374" s="92">
        <v>808</v>
      </c>
      <c r="C374" s="23"/>
      <c r="D374" s="23"/>
      <c r="E374" s="23"/>
      <c r="F374" s="92" t="s">
        <v>175</v>
      </c>
      <c r="G374" s="30"/>
      <c r="H374" s="30"/>
      <c r="I374" s="30"/>
      <c r="J374" s="30"/>
      <c r="K374" s="73"/>
      <c r="L374" s="10"/>
    </row>
    <row r="375" spans="1:16" ht="11.25" customHeight="1">
      <c r="A375" s="92"/>
      <c r="B375" s="88"/>
      <c r="C375" s="23">
        <v>80801</v>
      </c>
      <c r="D375" s="23">
        <v>614400</v>
      </c>
      <c r="E375" s="23"/>
      <c r="F375" s="23" t="s">
        <v>206</v>
      </c>
      <c r="G375" s="145">
        <v>145355</v>
      </c>
      <c r="H375" s="30">
        <v>8472</v>
      </c>
      <c r="I375" s="145">
        <v>25000</v>
      </c>
      <c r="J375" s="145">
        <v>25000</v>
      </c>
      <c r="K375" s="144">
        <f t="shared" si="19"/>
        <v>5.828488872071825</v>
      </c>
      <c r="L375" s="144">
        <f t="shared" si="20"/>
        <v>100</v>
      </c>
      <c r="M375" s="144">
        <f>SUM(K375/J375)*100</f>
        <v>0.023313955488287297</v>
      </c>
      <c r="N375" s="144">
        <f>SUM(L375/K375)*100</f>
        <v>1715.7105760151082</v>
      </c>
      <c r="O375" s="144">
        <f>SUM(M375/L375)*100</f>
        <v>0.023313955488287297</v>
      </c>
      <c r="P375" s="144">
        <f>SUM(N375/M375)*100</f>
        <v>7359156.951625237</v>
      </c>
    </row>
    <row r="376" spans="1:12" ht="11.25" customHeight="1">
      <c r="A376" s="23"/>
      <c r="B376" s="23"/>
      <c r="C376" s="23">
        <v>80802</v>
      </c>
      <c r="D376" s="23">
        <v>614400</v>
      </c>
      <c r="E376" s="23"/>
      <c r="F376" s="23" t="s">
        <v>176</v>
      </c>
      <c r="G376" s="145">
        <v>10873.97</v>
      </c>
      <c r="H376" s="30">
        <v>12393.6</v>
      </c>
      <c r="I376" s="145">
        <v>27000</v>
      </c>
      <c r="J376" s="145">
        <v>27000</v>
      </c>
      <c r="K376" s="144">
        <f t="shared" si="19"/>
        <v>113.97493279823286</v>
      </c>
      <c r="L376" s="144">
        <f t="shared" si="20"/>
        <v>100</v>
      </c>
    </row>
    <row r="377" spans="1:12" ht="11.25" customHeight="1">
      <c r="A377" s="92"/>
      <c r="B377" s="92"/>
      <c r="C377" s="23">
        <v>80803</v>
      </c>
      <c r="D377" s="23">
        <v>614500</v>
      </c>
      <c r="E377" s="23"/>
      <c r="F377" s="23" t="s">
        <v>268</v>
      </c>
      <c r="G377" s="30">
        <v>0</v>
      </c>
      <c r="H377" s="30">
        <v>0</v>
      </c>
      <c r="I377" s="30">
        <v>3000</v>
      </c>
      <c r="J377" s="145">
        <v>3000</v>
      </c>
      <c r="K377" s="144">
        <v>0</v>
      </c>
      <c r="L377" s="144">
        <f t="shared" si="20"/>
        <v>100</v>
      </c>
    </row>
    <row r="378" spans="1:12" ht="11.25" customHeight="1">
      <c r="A378" s="92"/>
      <c r="B378" s="88"/>
      <c r="C378" s="23">
        <v>80804</v>
      </c>
      <c r="D378" s="23">
        <v>614500</v>
      </c>
      <c r="E378" s="23" t="s">
        <v>381</v>
      </c>
      <c r="F378" s="23" t="s">
        <v>254</v>
      </c>
      <c r="G378" s="30">
        <v>44150</v>
      </c>
      <c r="H378" s="30">
        <v>4500</v>
      </c>
      <c r="I378" s="30">
        <v>25000</v>
      </c>
      <c r="J378" s="145">
        <v>19800</v>
      </c>
      <c r="K378" s="144">
        <f t="shared" si="19"/>
        <v>10.192525481313703</v>
      </c>
      <c r="L378" s="144">
        <f t="shared" si="20"/>
        <v>79.2</v>
      </c>
    </row>
    <row r="379" spans="1:12" ht="11.25" customHeight="1">
      <c r="A379" s="23"/>
      <c r="B379" s="94"/>
      <c r="C379" s="23">
        <v>80805</v>
      </c>
      <c r="D379" s="23">
        <v>614500</v>
      </c>
      <c r="E379" s="23" t="s">
        <v>416</v>
      </c>
      <c r="F379" s="23" t="s">
        <v>308</v>
      </c>
      <c r="G379" s="30">
        <v>6000</v>
      </c>
      <c r="H379" s="30">
        <v>0</v>
      </c>
      <c r="I379" s="30">
        <v>10000</v>
      </c>
      <c r="J379" s="145">
        <v>20000</v>
      </c>
      <c r="K379" s="144">
        <f t="shared" si="19"/>
        <v>0</v>
      </c>
      <c r="L379" s="144">
        <f t="shared" si="20"/>
        <v>200</v>
      </c>
    </row>
    <row r="380" spans="1:12" ht="11.25" customHeight="1">
      <c r="A380" s="92">
        <v>8</v>
      </c>
      <c r="B380" s="94">
        <v>808</v>
      </c>
      <c r="C380" s="23"/>
      <c r="D380" s="23"/>
      <c r="E380" s="23"/>
      <c r="F380" s="26" t="s">
        <v>117</v>
      </c>
      <c r="G380" s="27">
        <f>SUM(SUM(G375:G379))</f>
        <v>206378.97</v>
      </c>
      <c r="H380" s="27">
        <f>SUM(SUM(H375:H379))</f>
        <v>25365.6</v>
      </c>
      <c r="I380" s="27">
        <f>SUM(SUM(I375:I379))</f>
        <v>90000</v>
      </c>
      <c r="J380" s="27">
        <f>SUM(SUM(J375:J379))</f>
        <v>94800</v>
      </c>
      <c r="K380" s="144">
        <f t="shared" si="19"/>
        <v>12.290787186310698</v>
      </c>
      <c r="L380" s="144">
        <f t="shared" si="20"/>
        <v>105.33333333333333</v>
      </c>
    </row>
    <row r="381" spans="1:12" ht="11.25" customHeight="1">
      <c r="A381" s="92">
        <v>8</v>
      </c>
      <c r="B381" s="26">
        <v>809</v>
      </c>
      <c r="C381" s="23"/>
      <c r="D381" s="92"/>
      <c r="E381" s="23"/>
      <c r="F381" s="92" t="s">
        <v>177</v>
      </c>
      <c r="G381" s="77"/>
      <c r="H381" s="77"/>
      <c r="I381" s="77"/>
      <c r="J381" s="146"/>
      <c r="K381" s="10"/>
      <c r="L381" s="144"/>
    </row>
    <row r="382" spans="1:12" ht="11.25" customHeight="1">
      <c r="A382" s="92"/>
      <c r="B382" s="93"/>
      <c r="C382" s="23">
        <v>80901</v>
      </c>
      <c r="D382" s="23">
        <v>614800</v>
      </c>
      <c r="E382" s="92"/>
      <c r="F382" s="23" t="s">
        <v>178</v>
      </c>
      <c r="G382" s="30">
        <v>2998.51</v>
      </c>
      <c r="H382" s="30">
        <v>0</v>
      </c>
      <c r="I382" s="30">
        <v>5000</v>
      </c>
      <c r="J382" s="145">
        <v>5000</v>
      </c>
      <c r="K382" s="144">
        <f t="shared" si="19"/>
        <v>0</v>
      </c>
      <c r="L382" s="144">
        <f t="shared" si="20"/>
        <v>100</v>
      </c>
    </row>
    <row r="383" spans="1:12" ht="11.25" customHeight="1">
      <c r="A383" s="23"/>
      <c r="B383" s="93"/>
      <c r="C383" s="23">
        <v>80902</v>
      </c>
      <c r="D383" s="23">
        <v>614800</v>
      </c>
      <c r="E383" s="23"/>
      <c r="F383" s="23" t="s">
        <v>179</v>
      </c>
      <c r="G383" s="30">
        <v>0</v>
      </c>
      <c r="H383" s="30">
        <v>6878.19</v>
      </c>
      <c r="I383" s="30">
        <v>10000</v>
      </c>
      <c r="J383" s="145">
        <v>10000</v>
      </c>
      <c r="K383" s="144">
        <v>0</v>
      </c>
      <c r="L383" s="144">
        <f t="shared" si="20"/>
        <v>100</v>
      </c>
    </row>
    <row r="384" spans="1:12" ht="11.25" customHeight="1">
      <c r="A384" s="83">
        <v>8</v>
      </c>
      <c r="B384" s="26">
        <v>809</v>
      </c>
      <c r="C384" s="23"/>
      <c r="D384" s="23"/>
      <c r="E384" s="23"/>
      <c r="F384" s="26" t="s">
        <v>117</v>
      </c>
      <c r="G384" s="27">
        <f>SUM(G382+G383)</f>
        <v>2998.51</v>
      </c>
      <c r="H384" s="27">
        <f>SUM(H382+H383)</f>
        <v>6878.19</v>
      </c>
      <c r="I384" s="27">
        <f>SUM(I382+I383)</f>
        <v>15000</v>
      </c>
      <c r="J384" s="27">
        <f>SUM(J382+J383)</f>
        <v>15000</v>
      </c>
      <c r="K384" s="144">
        <f t="shared" si="19"/>
        <v>229.38692884132448</v>
      </c>
      <c r="L384" s="144">
        <f t="shared" si="20"/>
        <v>100</v>
      </c>
    </row>
    <row r="385" spans="1:12" ht="11.25" customHeight="1">
      <c r="A385" s="83"/>
      <c r="B385" s="26"/>
      <c r="C385" s="93"/>
      <c r="D385" s="23"/>
      <c r="E385" s="23"/>
      <c r="F385" s="26" t="s">
        <v>180</v>
      </c>
      <c r="G385" s="27">
        <f>SUM(G318+G325+G338+G348+G353+G362+G373+G380+G384)</f>
        <v>986913.34</v>
      </c>
      <c r="H385" s="27">
        <f>SUM(H318+H325+H338+H348+H353+H362+H373+H380+H384)</f>
        <v>373004.13999999996</v>
      </c>
      <c r="I385" s="27">
        <f>SUM(I318+I325+I338+I348+I353+I362+I373+I380+I384)</f>
        <v>1015000</v>
      </c>
      <c r="J385" s="27">
        <f>SUM(J318+J325+J338+J348+J353+J362+J373+J380+J384)</f>
        <v>1012000</v>
      </c>
      <c r="K385" s="144">
        <f t="shared" si="19"/>
        <v>37.79502463711758</v>
      </c>
      <c r="L385" s="144">
        <f t="shared" si="20"/>
        <v>99.70443349753695</v>
      </c>
    </row>
    <row r="386" spans="1:12" ht="11.25" customHeight="1">
      <c r="A386" s="83"/>
      <c r="B386" s="26"/>
      <c r="C386" s="93"/>
      <c r="D386" s="23"/>
      <c r="E386" s="23"/>
      <c r="F386" s="26"/>
      <c r="G386" s="27"/>
      <c r="H386" s="27"/>
      <c r="I386" s="27"/>
      <c r="J386" s="27"/>
      <c r="K386" s="144"/>
      <c r="L386" s="144"/>
    </row>
    <row r="387" spans="1:12" ht="11.25" customHeight="1">
      <c r="A387" s="92" t="s">
        <v>223</v>
      </c>
      <c r="B387" s="75" t="s">
        <v>104</v>
      </c>
      <c r="C387" s="75" t="s">
        <v>227</v>
      </c>
      <c r="D387" s="75" t="s">
        <v>105</v>
      </c>
      <c r="E387" s="23"/>
      <c r="F387" s="75" t="s">
        <v>279</v>
      </c>
      <c r="G387" s="92" t="s">
        <v>411</v>
      </c>
      <c r="H387" s="92" t="s">
        <v>406</v>
      </c>
      <c r="I387" s="92" t="s">
        <v>380</v>
      </c>
      <c r="J387" s="92" t="s">
        <v>412</v>
      </c>
      <c r="K387" s="92" t="s">
        <v>322</v>
      </c>
      <c r="L387" s="92" t="s">
        <v>421</v>
      </c>
    </row>
    <row r="388" spans="1:12" ht="11.25" customHeight="1">
      <c r="A388" s="69">
        <v>1</v>
      </c>
      <c r="B388" s="75">
        <v>2</v>
      </c>
      <c r="C388" s="75">
        <v>3</v>
      </c>
      <c r="D388" s="75">
        <v>4</v>
      </c>
      <c r="E388" s="75">
        <v>5</v>
      </c>
      <c r="F388" s="75">
        <v>6</v>
      </c>
      <c r="G388" s="75">
        <v>7</v>
      </c>
      <c r="H388" s="75">
        <v>8</v>
      </c>
      <c r="I388" s="75">
        <v>9</v>
      </c>
      <c r="J388" s="75">
        <v>10</v>
      </c>
      <c r="K388" s="75">
        <v>11</v>
      </c>
      <c r="L388" s="105" t="s">
        <v>311</v>
      </c>
    </row>
    <row r="389" spans="1:12" ht="11.25" customHeight="1">
      <c r="A389" s="153">
        <v>9</v>
      </c>
      <c r="B389" s="75"/>
      <c r="C389" s="75"/>
      <c r="D389" s="23"/>
      <c r="E389" s="75"/>
      <c r="F389" s="26" t="s">
        <v>181</v>
      </c>
      <c r="G389" s="30"/>
      <c r="H389" s="30"/>
      <c r="I389" s="30"/>
      <c r="J389" s="30"/>
      <c r="K389" s="82"/>
      <c r="L389" s="10"/>
    </row>
    <row r="390" spans="1:12" ht="11.25" customHeight="1">
      <c r="A390" s="153">
        <v>9</v>
      </c>
      <c r="B390" s="92">
        <v>901</v>
      </c>
      <c r="C390" s="23"/>
      <c r="D390" s="57"/>
      <c r="E390" s="23"/>
      <c r="F390" s="85" t="s">
        <v>182</v>
      </c>
      <c r="G390" s="81"/>
      <c r="H390" s="30"/>
      <c r="I390" s="81"/>
      <c r="J390" s="159"/>
      <c r="K390" s="10"/>
      <c r="L390" s="10"/>
    </row>
    <row r="391" spans="1:12" ht="11.25" customHeight="1">
      <c r="A391" s="139"/>
      <c r="B391" s="104"/>
      <c r="C391" s="23">
        <v>90101</v>
      </c>
      <c r="D391" s="23">
        <v>615100</v>
      </c>
      <c r="E391" s="57"/>
      <c r="F391" s="72" t="s">
        <v>183</v>
      </c>
      <c r="G391" s="30">
        <v>2000.76</v>
      </c>
      <c r="H391" s="30">
        <v>0</v>
      </c>
      <c r="I391" s="30">
        <v>15000</v>
      </c>
      <c r="J391" s="145">
        <v>15000</v>
      </c>
      <c r="K391" s="144">
        <f aca="true" t="shared" si="21" ref="K391:K406">SUM(SUM(H391/G391))*100</f>
        <v>0</v>
      </c>
      <c r="L391" s="144">
        <f aca="true" t="shared" si="22" ref="L391:L406">SUM(SUM(J391/I391))*100</f>
        <v>100</v>
      </c>
    </row>
    <row r="392" spans="1:12" ht="11.25" customHeight="1">
      <c r="A392" s="69"/>
      <c r="B392" s="68"/>
      <c r="C392" s="23">
        <v>90102</v>
      </c>
      <c r="D392" s="23">
        <v>615100</v>
      </c>
      <c r="E392" s="23"/>
      <c r="F392" s="72" t="s">
        <v>313</v>
      </c>
      <c r="G392" s="30">
        <v>0</v>
      </c>
      <c r="H392" s="30">
        <v>0</v>
      </c>
      <c r="I392" s="30">
        <v>2500</v>
      </c>
      <c r="J392" s="145">
        <v>2000</v>
      </c>
      <c r="K392" s="144">
        <v>0</v>
      </c>
      <c r="L392" s="144">
        <f t="shared" si="22"/>
        <v>80</v>
      </c>
    </row>
    <row r="393" spans="1:12" ht="11.25" customHeight="1">
      <c r="A393" s="138"/>
      <c r="B393" s="26"/>
      <c r="C393" s="23">
        <v>90103</v>
      </c>
      <c r="D393" s="23">
        <v>615100</v>
      </c>
      <c r="E393" s="23"/>
      <c r="F393" s="72" t="s">
        <v>252</v>
      </c>
      <c r="G393" s="30">
        <v>24733</v>
      </c>
      <c r="H393" s="30">
        <v>0</v>
      </c>
      <c r="I393" s="30">
        <v>2500</v>
      </c>
      <c r="J393" s="145">
        <v>2500</v>
      </c>
      <c r="K393" s="144">
        <f t="shared" si="21"/>
        <v>0</v>
      </c>
      <c r="L393" s="144">
        <f t="shared" si="22"/>
        <v>100</v>
      </c>
    </row>
    <row r="394" spans="1:12" ht="11.25" customHeight="1">
      <c r="A394" s="138"/>
      <c r="B394" s="85"/>
      <c r="C394" s="23">
        <v>90104</v>
      </c>
      <c r="D394" s="23">
        <v>615100</v>
      </c>
      <c r="E394" s="23"/>
      <c r="F394" s="72" t="s">
        <v>400</v>
      </c>
      <c r="G394" s="145">
        <v>0</v>
      </c>
      <c r="H394" s="30">
        <v>0</v>
      </c>
      <c r="I394" s="145">
        <v>20000</v>
      </c>
      <c r="J394" s="145">
        <v>20000</v>
      </c>
      <c r="K394" s="144">
        <v>0</v>
      </c>
      <c r="L394" s="144">
        <f t="shared" si="22"/>
        <v>100</v>
      </c>
    </row>
    <row r="395" spans="1:12" ht="11.25" customHeight="1">
      <c r="A395" s="139"/>
      <c r="B395" s="104"/>
      <c r="C395" s="23">
        <v>90105</v>
      </c>
      <c r="D395" s="23">
        <v>615100</v>
      </c>
      <c r="E395" s="23"/>
      <c r="F395" s="23" t="s">
        <v>284</v>
      </c>
      <c r="G395" s="145">
        <v>0</v>
      </c>
      <c r="H395" s="30">
        <v>0</v>
      </c>
      <c r="I395" s="145">
        <v>20000</v>
      </c>
      <c r="J395" s="145">
        <v>20000</v>
      </c>
      <c r="K395" s="144">
        <v>0</v>
      </c>
      <c r="L395" s="144">
        <f t="shared" si="22"/>
        <v>100</v>
      </c>
    </row>
    <row r="396" spans="1:12" ht="11.25" customHeight="1">
      <c r="A396" s="139"/>
      <c r="B396" s="104"/>
      <c r="C396" s="23">
        <v>90106</v>
      </c>
      <c r="D396" s="23">
        <v>615100</v>
      </c>
      <c r="E396" s="23"/>
      <c r="F396" s="23" t="s">
        <v>225</v>
      </c>
      <c r="G396" s="30">
        <v>33166.57</v>
      </c>
      <c r="H396" s="30">
        <v>0</v>
      </c>
      <c r="I396" s="30">
        <v>24000</v>
      </c>
      <c r="J396" s="145">
        <v>20000</v>
      </c>
      <c r="K396" s="144">
        <f t="shared" si="21"/>
        <v>0</v>
      </c>
      <c r="L396" s="144">
        <f t="shared" si="22"/>
        <v>83.33333333333334</v>
      </c>
    </row>
    <row r="397" spans="1:12" ht="11.25" customHeight="1">
      <c r="A397" s="92">
        <v>9</v>
      </c>
      <c r="B397" s="92">
        <v>901</v>
      </c>
      <c r="C397" s="23"/>
      <c r="D397" s="23"/>
      <c r="E397" s="23"/>
      <c r="F397" s="92" t="s">
        <v>117</v>
      </c>
      <c r="G397" s="77">
        <f>SUM(SUM(G391:G396))</f>
        <v>59900.33</v>
      </c>
      <c r="H397" s="77">
        <f>SUM(SUM(H391:H396))</f>
        <v>0</v>
      </c>
      <c r="I397" s="77">
        <f>SUM(SUM(I391:I396))</f>
        <v>84000</v>
      </c>
      <c r="J397" s="77">
        <f>SUM(SUM(J391:J396))</f>
        <v>79500</v>
      </c>
      <c r="K397" s="144">
        <f t="shared" si="21"/>
        <v>0</v>
      </c>
      <c r="L397" s="144">
        <f t="shared" si="22"/>
        <v>94.64285714285714</v>
      </c>
    </row>
    <row r="398" spans="1:12" ht="11.25" customHeight="1">
      <c r="A398" s="92">
        <v>9</v>
      </c>
      <c r="B398" s="93" t="s">
        <v>118</v>
      </c>
      <c r="C398" s="23"/>
      <c r="D398" s="23"/>
      <c r="E398" s="23"/>
      <c r="F398" s="92" t="s">
        <v>184</v>
      </c>
      <c r="G398" s="30"/>
      <c r="H398" s="30"/>
      <c r="I398" s="30"/>
      <c r="J398" s="145"/>
      <c r="K398" s="144"/>
      <c r="L398" s="144"/>
    </row>
    <row r="399" spans="1:16" ht="11.25" customHeight="1">
      <c r="A399" s="92"/>
      <c r="B399" s="93"/>
      <c r="C399" s="23">
        <v>90201</v>
      </c>
      <c r="D399" s="23">
        <v>615200</v>
      </c>
      <c r="E399" s="23"/>
      <c r="F399" s="23" t="s">
        <v>257</v>
      </c>
      <c r="G399" s="30">
        <v>3533.52</v>
      </c>
      <c r="H399" s="30">
        <v>0</v>
      </c>
      <c r="I399" s="30">
        <v>5000</v>
      </c>
      <c r="J399" s="145">
        <v>5000</v>
      </c>
      <c r="K399" s="144">
        <v>0</v>
      </c>
      <c r="L399" s="144">
        <f t="shared" si="22"/>
        <v>100</v>
      </c>
      <c r="M399" s="144">
        <f>SUM(K399/J399)*100</f>
        <v>0</v>
      </c>
      <c r="N399" s="144" t="e">
        <f>SUM(L399/K399)*100</f>
        <v>#DIV/0!</v>
      </c>
      <c r="O399" s="144">
        <f>SUM(M399/L399)*100</f>
        <v>0</v>
      </c>
      <c r="P399" s="144" t="e">
        <f>SUM(N399/M399)*100</f>
        <v>#DIV/0!</v>
      </c>
    </row>
    <row r="400" spans="1:12" ht="11.25" customHeight="1">
      <c r="A400" s="69"/>
      <c r="B400" s="23"/>
      <c r="C400" s="23">
        <v>90202</v>
      </c>
      <c r="D400" s="23">
        <v>615300</v>
      </c>
      <c r="E400" s="23"/>
      <c r="F400" s="23" t="s">
        <v>273</v>
      </c>
      <c r="G400" s="30">
        <v>0</v>
      </c>
      <c r="H400" s="30">
        <v>0</v>
      </c>
      <c r="I400" s="30">
        <v>10000</v>
      </c>
      <c r="J400" s="145">
        <v>10000</v>
      </c>
      <c r="K400" s="144">
        <v>0</v>
      </c>
      <c r="L400" s="144">
        <f t="shared" si="22"/>
        <v>100</v>
      </c>
    </row>
    <row r="401" spans="1:12" ht="11.25" customHeight="1">
      <c r="A401" s="92"/>
      <c r="B401" s="92"/>
      <c r="C401" s="23">
        <v>90203</v>
      </c>
      <c r="D401" s="23">
        <v>615300</v>
      </c>
      <c r="E401" s="23"/>
      <c r="F401" s="23" t="s">
        <v>274</v>
      </c>
      <c r="G401" s="145">
        <v>0</v>
      </c>
      <c r="H401" s="30">
        <v>0</v>
      </c>
      <c r="I401" s="145">
        <v>15000</v>
      </c>
      <c r="J401" s="145">
        <v>10000</v>
      </c>
      <c r="K401" s="144">
        <v>0</v>
      </c>
      <c r="L401" s="144">
        <f t="shared" si="22"/>
        <v>66.66666666666666</v>
      </c>
    </row>
    <row r="402" spans="1:12" ht="11.25" customHeight="1">
      <c r="A402" s="92"/>
      <c r="B402" s="93"/>
      <c r="C402" s="23">
        <v>90204</v>
      </c>
      <c r="D402" s="23">
        <v>615300</v>
      </c>
      <c r="E402" s="23"/>
      <c r="F402" s="23" t="s">
        <v>275</v>
      </c>
      <c r="G402" s="145">
        <v>13080.24</v>
      </c>
      <c r="H402" s="30">
        <v>0</v>
      </c>
      <c r="I402" s="145">
        <v>11000</v>
      </c>
      <c r="J402" s="145">
        <v>15000</v>
      </c>
      <c r="K402" s="144">
        <f t="shared" si="21"/>
        <v>0</v>
      </c>
      <c r="L402" s="144">
        <f t="shared" si="22"/>
        <v>136.36363636363635</v>
      </c>
    </row>
    <row r="403" spans="1:12" ht="11.25" customHeight="1">
      <c r="A403" s="23"/>
      <c r="B403" s="23"/>
      <c r="C403" s="23">
        <v>90205</v>
      </c>
      <c r="D403" s="23">
        <v>615300</v>
      </c>
      <c r="E403" s="23"/>
      <c r="F403" s="23" t="s">
        <v>276</v>
      </c>
      <c r="G403" s="30">
        <v>8867.4</v>
      </c>
      <c r="H403" s="30">
        <v>12000</v>
      </c>
      <c r="I403" s="30">
        <v>12000</v>
      </c>
      <c r="J403" s="145">
        <v>12000</v>
      </c>
      <c r="K403" s="144">
        <f t="shared" si="21"/>
        <v>135.32715339332836</v>
      </c>
      <c r="L403" s="144">
        <f t="shared" si="22"/>
        <v>100</v>
      </c>
    </row>
    <row r="404" spans="1:12" ht="11.25" customHeight="1">
      <c r="A404" s="92"/>
      <c r="B404" s="23"/>
      <c r="C404" s="23">
        <v>90206</v>
      </c>
      <c r="D404" s="23">
        <v>615300</v>
      </c>
      <c r="E404" s="23"/>
      <c r="F404" s="23" t="s">
        <v>316</v>
      </c>
      <c r="G404" s="30">
        <v>0</v>
      </c>
      <c r="H404" s="30">
        <v>0</v>
      </c>
      <c r="I404" s="30">
        <v>30000</v>
      </c>
      <c r="J404" s="145">
        <v>23000</v>
      </c>
      <c r="K404" s="144">
        <v>0</v>
      </c>
      <c r="L404" s="144">
        <f t="shared" si="22"/>
        <v>76.66666666666667</v>
      </c>
    </row>
    <row r="405" spans="1:12" ht="11.25" customHeight="1">
      <c r="A405" s="92">
        <v>9</v>
      </c>
      <c r="B405" s="93" t="s">
        <v>118</v>
      </c>
      <c r="C405" s="23"/>
      <c r="D405" s="23"/>
      <c r="E405" s="23"/>
      <c r="F405" s="92" t="s">
        <v>117</v>
      </c>
      <c r="G405" s="77">
        <f>SUM(SUM(G399:G404))</f>
        <v>25481.159999999996</v>
      </c>
      <c r="H405" s="77">
        <f>SUM(SUM(H399:H404))</f>
        <v>12000</v>
      </c>
      <c r="I405" s="77">
        <f>SUM(SUM(I399:I404))</f>
        <v>83000</v>
      </c>
      <c r="J405" s="77">
        <f>SUM(SUM(J399:J404))</f>
        <v>75000</v>
      </c>
      <c r="K405" s="144">
        <f t="shared" si="21"/>
        <v>47.09361740203351</v>
      </c>
      <c r="L405" s="144">
        <f t="shared" si="22"/>
        <v>90.36144578313254</v>
      </c>
    </row>
    <row r="406" spans="1:12" ht="11.25" customHeight="1">
      <c r="A406" s="92"/>
      <c r="B406" s="93"/>
      <c r="C406" s="23"/>
      <c r="D406" s="23"/>
      <c r="E406" s="23"/>
      <c r="F406" s="26" t="s">
        <v>185</v>
      </c>
      <c r="G406" s="27">
        <f>SUM(SUM(G405+G397))</f>
        <v>85381.48999999999</v>
      </c>
      <c r="H406" s="27">
        <f>SUM(SUM(H405+H397))</f>
        <v>12000</v>
      </c>
      <c r="I406" s="27">
        <f>SUM(SUM(I405+I397))</f>
        <v>167000</v>
      </c>
      <c r="J406" s="27">
        <f>SUM(SUM(J405+J397))</f>
        <v>154500</v>
      </c>
      <c r="K406" s="144">
        <f t="shared" si="21"/>
        <v>14.054568501908319</v>
      </c>
      <c r="L406" s="144">
        <f t="shared" si="22"/>
        <v>92.51497005988024</v>
      </c>
    </row>
    <row r="407" spans="1:12" ht="11.25" customHeight="1">
      <c r="A407" s="92">
        <v>10</v>
      </c>
      <c r="B407" s="23"/>
      <c r="C407" s="23"/>
      <c r="D407" s="23"/>
      <c r="E407" s="23"/>
      <c r="F407" s="26" t="s">
        <v>186</v>
      </c>
      <c r="G407" s="30"/>
      <c r="H407" s="30"/>
      <c r="I407" s="30"/>
      <c r="J407" s="30"/>
      <c r="K407" s="144"/>
      <c r="L407" s="144"/>
    </row>
    <row r="408" spans="1:12" ht="11.25" customHeight="1">
      <c r="A408" s="92">
        <v>10</v>
      </c>
      <c r="B408" s="26">
        <v>1001</v>
      </c>
      <c r="C408" s="23"/>
      <c r="D408" s="23"/>
      <c r="E408" s="23"/>
      <c r="F408" s="26" t="s">
        <v>187</v>
      </c>
      <c r="G408" s="30"/>
      <c r="H408" s="30"/>
      <c r="I408" s="30"/>
      <c r="J408" s="30"/>
      <c r="K408" s="144"/>
      <c r="L408" s="144"/>
    </row>
    <row r="409" spans="1:12" ht="11.25" customHeight="1">
      <c r="A409" s="92"/>
      <c r="B409" s="26"/>
      <c r="C409" s="26">
        <v>100101</v>
      </c>
      <c r="D409" s="23">
        <v>821100</v>
      </c>
      <c r="E409" s="23"/>
      <c r="F409" s="2" t="s">
        <v>96</v>
      </c>
      <c r="G409" s="30">
        <v>45525</v>
      </c>
      <c r="H409" s="30">
        <v>2232.5</v>
      </c>
      <c r="I409" s="30">
        <v>35000</v>
      </c>
      <c r="J409" s="145">
        <v>50500</v>
      </c>
      <c r="K409" s="144">
        <v>0</v>
      </c>
      <c r="L409" s="144">
        <f aca="true" t="shared" si="23" ref="L409:L432">SUM(SUM(J409/I409))*100</f>
        <v>144.28571428571428</v>
      </c>
    </row>
    <row r="410" spans="1:12" ht="11.25" customHeight="1">
      <c r="A410" s="92"/>
      <c r="B410" s="26"/>
      <c r="C410" s="26">
        <v>100102</v>
      </c>
      <c r="D410" s="23">
        <v>821210</v>
      </c>
      <c r="E410" s="23"/>
      <c r="F410" s="23" t="s">
        <v>306</v>
      </c>
      <c r="G410" s="30">
        <v>90519.45</v>
      </c>
      <c r="H410" s="30">
        <v>15448.75</v>
      </c>
      <c r="I410" s="30">
        <v>100000</v>
      </c>
      <c r="J410" s="145">
        <v>100000</v>
      </c>
      <c r="K410" s="144">
        <f>SUM(SUM(H410/G410))*100</f>
        <v>17.06677404690373</v>
      </c>
      <c r="L410" s="144">
        <f t="shared" si="23"/>
        <v>100</v>
      </c>
    </row>
    <row r="411" spans="1:12" ht="11.25" customHeight="1">
      <c r="A411" s="92"/>
      <c r="B411" s="26"/>
      <c r="C411" s="26">
        <v>100103</v>
      </c>
      <c r="D411" s="23">
        <v>821210</v>
      </c>
      <c r="E411" s="23"/>
      <c r="F411" s="23" t="s">
        <v>327</v>
      </c>
      <c r="G411" s="145">
        <v>174236.4</v>
      </c>
      <c r="H411" s="30">
        <v>0</v>
      </c>
      <c r="I411" s="145">
        <v>98000</v>
      </c>
      <c r="J411" s="145">
        <v>100000</v>
      </c>
      <c r="K411" s="144">
        <v>0</v>
      </c>
      <c r="L411" s="144">
        <f t="shared" si="23"/>
        <v>102.04081632653062</v>
      </c>
    </row>
    <row r="412" spans="1:18" ht="11.25" customHeight="1">
      <c r="A412" s="92"/>
      <c r="B412" s="26"/>
      <c r="C412" s="26">
        <v>100104</v>
      </c>
      <c r="D412" s="23">
        <v>821210</v>
      </c>
      <c r="E412" s="23"/>
      <c r="F412" s="23" t="s">
        <v>328</v>
      </c>
      <c r="G412" s="145">
        <v>16523</v>
      </c>
      <c r="H412" s="30">
        <v>40609.75</v>
      </c>
      <c r="I412" s="145">
        <v>100000</v>
      </c>
      <c r="J412" s="145">
        <v>200000</v>
      </c>
      <c r="K412" s="144">
        <v>0</v>
      </c>
      <c r="L412" s="144">
        <f t="shared" si="23"/>
        <v>200</v>
      </c>
      <c r="R412" s="171" t="s">
        <v>9</v>
      </c>
    </row>
    <row r="413" spans="1:12" ht="11.25" customHeight="1">
      <c r="A413" s="92"/>
      <c r="B413" s="26"/>
      <c r="C413" s="26">
        <v>100105</v>
      </c>
      <c r="D413" s="23">
        <v>821210</v>
      </c>
      <c r="E413" s="23"/>
      <c r="F413" s="23" t="s">
        <v>234</v>
      </c>
      <c r="G413" s="30">
        <v>0</v>
      </c>
      <c r="H413" s="30">
        <v>0</v>
      </c>
      <c r="I413" s="30">
        <v>63000</v>
      </c>
      <c r="J413" s="145">
        <v>73000</v>
      </c>
      <c r="K413" s="144">
        <v>0</v>
      </c>
      <c r="L413" s="144">
        <f t="shared" si="23"/>
        <v>115.87301587301589</v>
      </c>
    </row>
    <row r="414" spans="1:12" ht="11.25" customHeight="1">
      <c r="A414" s="69"/>
      <c r="B414" s="23"/>
      <c r="C414" s="26">
        <v>100106</v>
      </c>
      <c r="D414" s="23">
        <v>821200</v>
      </c>
      <c r="E414" s="23"/>
      <c r="F414" s="23" t="s">
        <v>239</v>
      </c>
      <c r="G414" s="145">
        <v>586601.69</v>
      </c>
      <c r="H414" s="30">
        <v>0</v>
      </c>
      <c r="I414" s="145">
        <v>0</v>
      </c>
      <c r="J414" s="145">
        <v>0</v>
      </c>
      <c r="K414" s="144">
        <v>0</v>
      </c>
      <c r="L414" s="144">
        <v>0</v>
      </c>
    </row>
    <row r="415" spans="1:12" ht="11.25" customHeight="1">
      <c r="A415" s="23"/>
      <c r="B415" s="23"/>
      <c r="C415" s="26">
        <v>100107</v>
      </c>
      <c r="D415" s="23">
        <v>821200</v>
      </c>
      <c r="E415" s="23"/>
      <c r="F415" s="23" t="s">
        <v>221</v>
      </c>
      <c r="G415" s="30">
        <v>884892.7</v>
      </c>
      <c r="H415" s="30">
        <v>0</v>
      </c>
      <c r="I415" s="30">
        <v>254000</v>
      </c>
      <c r="J415" s="145">
        <v>155000</v>
      </c>
      <c r="K415" s="144">
        <v>0</v>
      </c>
      <c r="L415" s="144">
        <f t="shared" si="23"/>
        <v>61.023622047244096</v>
      </c>
    </row>
    <row r="416" spans="1:16" ht="11.25" customHeight="1">
      <c r="A416" s="23"/>
      <c r="B416" s="23"/>
      <c r="C416" s="26">
        <v>100108</v>
      </c>
      <c r="D416" s="23">
        <v>821200</v>
      </c>
      <c r="E416" s="23"/>
      <c r="F416" s="23" t="s">
        <v>256</v>
      </c>
      <c r="G416" s="145">
        <v>8066.44</v>
      </c>
      <c r="H416" s="30">
        <v>0</v>
      </c>
      <c r="I416" s="145">
        <v>6000</v>
      </c>
      <c r="J416" s="145">
        <v>5000</v>
      </c>
      <c r="K416" s="144">
        <f>SUM(SUM(H416/G416))*100</f>
        <v>0</v>
      </c>
      <c r="L416" s="144">
        <f t="shared" si="23"/>
        <v>83.33333333333334</v>
      </c>
      <c r="M416" s="148"/>
      <c r="N416" s="148"/>
      <c r="O416" s="148"/>
      <c r="P416" s="148"/>
    </row>
    <row r="417" spans="1:12" ht="11.25" customHeight="1">
      <c r="A417" s="69"/>
      <c r="B417" s="26"/>
      <c r="C417" s="26">
        <v>100109</v>
      </c>
      <c r="D417" s="23">
        <v>821300</v>
      </c>
      <c r="E417" s="23"/>
      <c r="F417" s="23" t="s">
        <v>188</v>
      </c>
      <c r="G417" s="30">
        <v>250</v>
      </c>
      <c r="H417" s="30">
        <v>364</v>
      </c>
      <c r="I417" s="30">
        <v>5000</v>
      </c>
      <c r="J417" s="145">
        <v>5000</v>
      </c>
      <c r="K417" s="144">
        <f>SUM(SUM(H417/G417))*100</f>
        <v>145.6</v>
      </c>
      <c r="L417" s="144">
        <f t="shared" si="23"/>
        <v>100</v>
      </c>
    </row>
    <row r="418" spans="1:12" ht="11.25" customHeight="1">
      <c r="A418" s="69"/>
      <c r="B418" s="23"/>
      <c r="C418" s="26">
        <v>100110</v>
      </c>
      <c r="D418" s="23">
        <v>821300</v>
      </c>
      <c r="E418" s="23"/>
      <c r="F418" s="23" t="s">
        <v>298</v>
      </c>
      <c r="G418" s="30">
        <v>0</v>
      </c>
      <c r="H418" s="30">
        <v>0</v>
      </c>
      <c r="I418" s="30">
        <v>77000</v>
      </c>
      <c r="J418" s="145">
        <v>10000</v>
      </c>
      <c r="K418" s="144">
        <v>0</v>
      </c>
      <c r="L418" s="144">
        <f t="shared" si="23"/>
        <v>12.987012987012985</v>
      </c>
    </row>
    <row r="419" spans="1:12" ht="11.25" customHeight="1">
      <c r="A419" s="69"/>
      <c r="B419" s="23"/>
      <c r="C419" s="26">
        <v>100111</v>
      </c>
      <c r="D419" s="23">
        <v>821300</v>
      </c>
      <c r="E419" s="23"/>
      <c r="F419" s="23" t="s">
        <v>189</v>
      </c>
      <c r="G419" s="30">
        <v>0</v>
      </c>
      <c r="H419" s="30">
        <v>0</v>
      </c>
      <c r="I419" s="30">
        <v>32000</v>
      </c>
      <c r="J419" s="145">
        <v>30000</v>
      </c>
      <c r="K419" s="144">
        <v>0</v>
      </c>
      <c r="L419" s="144">
        <f t="shared" si="23"/>
        <v>93.75</v>
      </c>
    </row>
    <row r="420" spans="1:12" ht="11.25" customHeight="1">
      <c r="A420" s="23"/>
      <c r="B420" s="23"/>
      <c r="C420" s="26">
        <v>100112</v>
      </c>
      <c r="D420" s="23">
        <v>821500</v>
      </c>
      <c r="E420" s="23"/>
      <c r="F420" s="23" t="s">
        <v>233</v>
      </c>
      <c r="G420" s="145">
        <v>499776.93</v>
      </c>
      <c r="H420" s="30">
        <v>0</v>
      </c>
      <c r="I420" s="145">
        <v>300000</v>
      </c>
      <c r="J420" s="145">
        <v>320000</v>
      </c>
      <c r="K420" s="144">
        <f>SUM(SUM(H420/G420))*100</f>
        <v>0</v>
      </c>
      <c r="L420" s="144">
        <f t="shared" si="23"/>
        <v>106.66666666666667</v>
      </c>
    </row>
    <row r="421" spans="1:12" ht="11.25" customHeight="1">
      <c r="A421" s="23"/>
      <c r="B421" s="23"/>
      <c r="C421" s="26">
        <v>100113</v>
      </c>
      <c r="D421" s="23">
        <v>821500</v>
      </c>
      <c r="E421" s="23"/>
      <c r="F421" s="23" t="s">
        <v>253</v>
      </c>
      <c r="G421" s="30">
        <v>7780.5</v>
      </c>
      <c r="H421" s="30">
        <v>0</v>
      </c>
      <c r="I421" s="30">
        <v>10000</v>
      </c>
      <c r="J421" s="145">
        <v>10000</v>
      </c>
      <c r="K421" s="144">
        <f>SUM(SUM(H421/G421))*100</f>
        <v>0</v>
      </c>
      <c r="L421" s="144">
        <f t="shared" si="23"/>
        <v>100</v>
      </c>
    </row>
    <row r="422" spans="1:12" ht="11.25" customHeight="1">
      <c r="A422" s="23"/>
      <c r="B422" s="23"/>
      <c r="C422" s="26">
        <v>100114</v>
      </c>
      <c r="D422" s="23">
        <v>821500</v>
      </c>
      <c r="E422" s="23"/>
      <c r="F422" s="23" t="s">
        <v>402</v>
      </c>
      <c r="G422" s="30">
        <v>0</v>
      </c>
      <c r="H422" s="30">
        <v>0</v>
      </c>
      <c r="I422" s="30">
        <v>10000</v>
      </c>
      <c r="J422" s="145">
        <v>10000</v>
      </c>
      <c r="K422" s="144">
        <v>0</v>
      </c>
      <c r="L422" s="144">
        <f t="shared" si="23"/>
        <v>100</v>
      </c>
    </row>
    <row r="423" spans="1:12" ht="11.25" customHeight="1">
      <c r="A423" s="23"/>
      <c r="B423" s="23"/>
      <c r="C423" s="26">
        <v>100115</v>
      </c>
      <c r="D423" s="23">
        <v>821600</v>
      </c>
      <c r="E423" s="23"/>
      <c r="F423" s="2" t="s">
        <v>212</v>
      </c>
      <c r="G423" s="145">
        <v>177479.79</v>
      </c>
      <c r="H423" s="30">
        <v>241387.23</v>
      </c>
      <c r="I423" s="145">
        <v>445000</v>
      </c>
      <c r="J423" s="145">
        <v>320000</v>
      </c>
      <c r="K423" s="144">
        <f>SUM(SUM(H423/G423))*100</f>
        <v>136.00829142292764</v>
      </c>
      <c r="L423" s="144">
        <f t="shared" si="23"/>
        <v>71.91011235955057</v>
      </c>
    </row>
    <row r="424" spans="1:12" ht="11.25" customHeight="1">
      <c r="A424" s="23"/>
      <c r="B424" s="23"/>
      <c r="C424" s="26">
        <v>100116</v>
      </c>
      <c r="D424" s="23">
        <v>821600</v>
      </c>
      <c r="E424" s="23"/>
      <c r="F424" s="2" t="s">
        <v>213</v>
      </c>
      <c r="G424" s="30">
        <v>9684.64</v>
      </c>
      <c r="H424" s="30">
        <v>0</v>
      </c>
      <c r="I424" s="30">
        <v>10000</v>
      </c>
      <c r="J424" s="145">
        <v>10000</v>
      </c>
      <c r="K424" s="144">
        <f>SUM(SUM(H424/G424))*100</f>
        <v>0</v>
      </c>
      <c r="L424" s="144">
        <f t="shared" si="23"/>
        <v>100</v>
      </c>
    </row>
    <row r="425" spans="1:12" ht="11.25" customHeight="1">
      <c r="A425" s="23"/>
      <c r="B425" s="23"/>
      <c r="C425" s="26"/>
      <c r="D425" s="23"/>
      <c r="E425" s="23"/>
      <c r="F425" s="2"/>
      <c r="G425" s="30"/>
      <c r="H425" s="30"/>
      <c r="I425" s="30"/>
      <c r="J425" s="145"/>
      <c r="K425" s="144"/>
      <c r="L425" s="144"/>
    </row>
    <row r="426" spans="1:12" ht="11.25" customHeight="1">
      <c r="A426" s="92">
        <v>10</v>
      </c>
      <c r="B426" s="23"/>
      <c r="C426" s="26"/>
      <c r="D426" s="23"/>
      <c r="E426" s="23"/>
      <c r="F426" s="26" t="s">
        <v>190</v>
      </c>
      <c r="G426" s="27">
        <f>SUM(SUM(G409:G425))</f>
        <v>2501336.54</v>
      </c>
      <c r="H426" s="27">
        <f>SUM(SUM(H409:H425))</f>
        <v>300042.23</v>
      </c>
      <c r="I426" s="27">
        <f>SUM(SUM(I409:I425))</f>
        <v>1545000</v>
      </c>
      <c r="J426" s="27">
        <f>SUM(SUM(J409:J425))</f>
        <v>1398500</v>
      </c>
      <c r="K426" s="144">
        <f>SUM(SUM(H426/G426))*100</f>
        <v>11.99527633334777</v>
      </c>
      <c r="L426" s="144">
        <f t="shared" si="23"/>
        <v>90.5177993527508</v>
      </c>
    </row>
    <row r="427" spans="1:12" ht="11.25" customHeight="1">
      <c r="A427" s="92">
        <v>11</v>
      </c>
      <c r="B427" s="23"/>
      <c r="C427" s="26"/>
      <c r="D427" s="23"/>
      <c r="E427" s="23"/>
      <c r="F427" s="26" t="s">
        <v>277</v>
      </c>
      <c r="G427" s="27">
        <v>9203.42</v>
      </c>
      <c r="H427" s="27">
        <v>5043.55</v>
      </c>
      <c r="I427" s="27">
        <v>10000</v>
      </c>
      <c r="J427" s="185">
        <v>10000</v>
      </c>
      <c r="K427" s="144">
        <f>SUM(SUM(H427/G427))*100</f>
        <v>54.80082404149762</v>
      </c>
      <c r="L427" s="144">
        <f t="shared" si="23"/>
        <v>100</v>
      </c>
    </row>
    <row r="428" spans="1:16" s="148" customFormat="1" ht="11.25" customHeight="1">
      <c r="A428" s="92"/>
      <c r="B428" s="23"/>
      <c r="C428" s="26"/>
      <c r="D428" s="23"/>
      <c r="E428" s="23"/>
      <c r="F428" s="26"/>
      <c r="G428" s="27"/>
      <c r="H428" s="27"/>
      <c r="I428" s="27"/>
      <c r="J428" s="185"/>
      <c r="K428" s="144"/>
      <c r="L428" s="144"/>
      <c r="M428"/>
      <c r="N428"/>
      <c r="O428"/>
      <c r="P428"/>
    </row>
    <row r="429" spans="1:12" ht="11.25" customHeight="1">
      <c r="A429" s="92"/>
      <c r="B429" s="23"/>
      <c r="C429" s="23"/>
      <c r="D429" s="23"/>
      <c r="E429" s="23"/>
      <c r="F429" s="26" t="s">
        <v>216</v>
      </c>
      <c r="G429" s="27">
        <f>SUM(G301+G385+G406+G426+G427)</f>
        <v>4503464.68</v>
      </c>
      <c r="H429" s="27">
        <f>SUM(H301+H385+H406+H426+H427)</f>
        <v>1143791.49</v>
      </c>
      <c r="I429" s="27">
        <f>SUM(I301+I385+I406+I426+I427)</f>
        <v>3750000</v>
      </c>
      <c r="J429" s="27">
        <f>SUM(J301+J385+J406+J426+J427)</f>
        <v>3650000</v>
      </c>
      <c r="K429" s="27">
        <f>SUM(K301+K385+K406+K426+K427)</f>
        <v>167.92734023511775</v>
      </c>
      <c r="L429" s="144">
        <f t="shared" si="23"/>
        <v>97.33333333333334</v>
      </c>
    </row>
    <row r="430" spans="1:12" ht="11.25" customHeight="1">
      <c r="A430" s="92" t="s">
        <v>9</v>
      </c>
      <c r="B430" s="26"/>
      <c r="C430" s="23"/>
      <c r="D430" s="23"/>
      <c r="E430" s="23"/>
      <c r="F430" s="26" t="s">
        <v>191</v>
      </c>
      <c r="G430" s="27">
        <f>SUM(G97-G429)</f>
        <v>-332532.29000000004</v>
      </c>
      <c r="H430" s="27">
        <f>SUM(H94-H429)</f>
        <v>203854.63000000012</v>
      </c>
      <c r="I430" s="27">
        <f>SUM(I97-I429)</f>
        <v>250000</v>
      </c>
      <c r="J430" s="27">
        <f>SUM(J97-J429)</f>
        <v>0</v>
      </c>
      <c r="K430" s="144">
        <v>0</v>
      </c>
      <c r="L430" s="144">
        <f t="shared" si="23"/>
        <v>0</v>
      </c>
    </row>
    <row r="431" spans="1:12" ht="11.25" customHeight="1">
      <c r="A431" s="92">
        <v>12</v>
      </c>
      <c r="B431" s="26"/>
      <c r="C431" s="92">
        <v>110001</v>
      </c>
      <c r="D431" s="23"/>
      <c r="E431" s="23"/>
      <c r="F431" s="26" t="s">
        <v>371</v>
      </c>
      <c r="G431" s="27">
        <v>0</v>
      </c>
      <c r="H431" s="27">
        <v>0</v>
      </c>
      <c r="I431" s="27">
        <v>250000</v>
      </c>
      <c r="J431" s="187">
        <v>0</v>
      </c>
      <c r="K431" s="144">
        <v>0</v>
      </c>
      <c r="L431" s="144">
        <f t="shared" si="23"/>
        <v>0</v>
      </c>
    </row>
    <row r="432" spans="1:12" ht="11.25" customHeight="1">
      <c r="A432" s="92">
        <v>13</v>
      </c>
      <c r="B432" s="26"/>
      <c r="C432" s="23"/>
      <c r="D432" s="23"/>
      <c r="E432" s="23"/>
      <c r="F432" s="26" t="s">
        <v>215</v>
      </c>
      <c r="G432" s="27">
        <f>SUM(G429+G431)</f>
        <v>4503464.68</v>
      </c>
      <c r="H432" s="27">
        <f>SUM(H429+H431)</f>
        <v>1143791.49</v>
      </c>
      <c r="I432" s="27">
        <f>SUM(I429+I431)</f>
        <v>4000000</v>
      </c>
      <c r="J432" s="27">
        <f>SUM(J429+J431)</f>
        <v>3650000</v>
      </c>
      <c r="K432" s="144">
        <f>SUM(SUM(H432/G432))*100</f>
        <v>25.39803398657942</v>
      </c>
      <c r="L432" s="144">
        <f t="shared" si="23"/>
        <v>91.25</v>
      </c>
    </row>
    <row r="433" spans="1:12" ht="11.25" customHeight="1">
      <c r="A433" s="26"/>
      <c r="B433" s="26"/>
      <c r="C433" s="23"/>
      <c r="D433" s="23"/>
      <c r="E433" s="23"/>
      <c r="F433" s="26" t="s">
        <v>217</v>
      </c>
      <c r="G433" s="27"/>
      <c r="H433" s="27"/>
      <c r="I433" s="27"/>
      <c r="J433" s="27"/>
      <c r="K433" s="144"/>
      <c r="L433" s="144"/>
    </row>
    <row r="434" spans="1:12" ht="11.25" customHeight="1">
      <c r="A434" s="142"/>
      <c r="B434" s="24"/>
      <c r="C434" s="24"/>
      <c r="D434" s="24"/>
      <c r="E434" s="24"/>
      <c r="F434" s="142"/>
      <c r="G434" s="96"/>
      <c r="H434" s="96"/>
      <c r="I434" s="96"/>
      <c r="J434" s="96"/>
      <c r="K434" s="41"/>
      <c r="L434" s="41"/>
    </row>
    <row r="435" spans="1:12" ht="11.25" customHeight="1">
      <c r="A435" s="142"/>
      <c r="B435" s="24"/>
      <c r="C435" s="24"/>
      <c r="D435" s="24"/>
      <c r="E435" s="24"/>
      <c r="F435" s="142"/>
      <c r="G435" s="96"/>
      <c r="H435" s="96"/>
      <c r="I435" s="96"/>
      <c r="J435" s="96"/>
      <c r="K435" s="41"/>
      <c r="L435" s="41"/>
    </row>
    <row r="436" spans="1:12" ht="11.25" customHeight="1">
      <c r="A436" s="140"/>
      <c r="B436" s="142"/>
      <c r="C436" s="24"/>
      <c r="D436" s="24"/>
      <c r="E436" s="24"/>
      <c r="F436" s="128"/>
      <c r="G436" s="96"/>
      <c r="H436" s="96"/>
      <c r="I436" s="96"/>
      <c r="J436" s="96"/>
      <c r="K436" s="41"/>
      <c r="L436" s="29"/>
    </row>
    <row r="437" spans="1:12" ht="11.25" customHeight="1">
      <c r="A437" s="208" t="s">
        <v>192</v>
      </c>
      <c r="B437" s="208"/>
      <c r="C437" s="208"/>
      <c r="D437" s="208"/>
      <c r="E437" s="208"/>
      <c r="F437" s="208"/>
      <c r="G437" s="208"/>
      <c r="H437" s="208"/>
      <c r="I437" s="208"/>
      <c r="J437" s="208"/>
      <c r="K437" s="96"/>
      <c r="L437" s="41"/>
    </row>
    <row r="438" spans="1:12" ht="11.25" customHeight="1">
      <c r="A438" s="97" t="s">
        <v>428</v>
      </c>
      <c r="B438" s="97"/>
      <c r="C438" s="131"/>
      <c r="D438" s="131"/>
      <c r="E438" s="131"/>
      <c r="F438" s="131"/>
      <c r="G438" s="131"/>
      <c r="H438" s="131"/>
      <c r="I438" s="131"/>
      <c r="J438" s="131"/>
      <c r="K438" s="99"/>
      <c r="L438" s="99"/>
    </row>
    <row r="439" spans="1:12" ht="11.25" customHeight="1">
      <c r="A439" s="131" t="s">
        <v>394</v>
      </c>
      <c r="B439" s="131"/>
      <c r="C439" s="131"/>
      <c r="D439" s="131"/>
      <c r="E439" s="131"/>
      <c r="F439" s="129"/>
      <c r="G439" s="131"/>
      <c r="H439" s="131"/>
      <c r="I439" s="131"/>
      <c r="J439" s="131"/>
      <c r="K439" s="131"/>
      <c r="L439" s="131"/>
    </row>
    <row r="440" spans="1:21" ht="11.25" customHeight="1">
      <c r="A440" s="193" t="s">
        <v>193</v>
      </c>
      <c r="B440" s="193"/>
      <c r="C440" s="193"/>
      <c r="D440" s="193"/>
      <c r="E440" s="193"/>
      <c r="F440" s="193"/>
      <c r="G440" s="193"/>
      <c r="H440" s="193"/>
      <c r="I440" s="193"/>
      <c r="J440" s="193"/>
      <c r="K440" s="155"/>
      <c r="L440" s="155"/>
      <c r="U440" s="49"/>
    </row>
    <row r="441" spans="1:21" ht="11.25" customHeight="1">
      <c r="A441" s="131" t="s">
        <v>435</v>
      </c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S441" s="49"/>
      <c r="T441" s="49"/>
      <c r="U441" s="49"/>
    </row>
    <row r="442" spans="1:21" ht="11.25" customHeight="1">
      <c r="A442" s="131" t="s">
        <v>429</v>
      </c>
      <c r="B442" s="131"/>
      <c r="C442" s="131"/>
      <c r="D442" s="147"/>
      <c r="E442" s="131"/>
      <c r="F442" s="147"/>
      <c r="G442" s="147"/>
      <c r="H442" s="147"/>
      <c r="I442" s="147"/>
      <c r="J442" s="147"/>
      <c r="K442" s="147"/>
      <c r="L442" s="147"/>
      <c r="S442" s="49"/>
      <c r="T442" s="49"/>
      <c r="U442" s="49"/>
    </row>
    <row r="443" spans="1:21" ht="11.25" customHeight="1">
      <c r="A443" s="131" t="s">
        <v>194</v>
      </c>
      <c r="B443" s="131"/>
      <c r="C443" s="147"/>
      <c r="D443" s="131"/>
      <c r="E443" s="147"/>
      <c r="F443" s="147"/>
      <c r="G443" s="131"/>
      <c r="H443" s="131"/>
      <c r="I443" s="131"/>
      <c r="J443" s="131"/>
      <c r="K443" s="131"/>
      <c r="L443" s="131"/>
      <c r="S443" s="49"/>
      <c r="T443" s="49"/>
      <c r="U443" s="49"/>
    </row>
    <row r="444" spans="1:21" ht="11.25" customHeight="1">
      <c r="A444" s="197" t="s">
        <v>195</v>
      </c>
      <c r="B444" s="197"/>
      <c r="C444" s="197"/>
      <c r="D444" s="197"/>
      <c r="E444" s="197"/>
      <c r="F444" s="197"/>
      <c r="G444" s="197"/>
      <c r="H444" s="197"/>
      <c r="I444" s="197"/>
      <c r="J444" s="197"/>
      <c r="K444" s="141"/>
      <c r="L444" s="99"/>
      <c r="S444" s="49"/>
      <c r="T444" s="49"/>
      <c r="U444" s="49"/>
    </row>
    <row r="445" spans="1:21" ht="11.25" customHeight="1">
      <c r="A445" s="131" t="s">
        <v>430</v>
      </c>
      <c r="B445" s="131"/>
      <c r="C445" s="101"/>
      <c r="D445" s="131"/>
      <c r="E445" s="101"/>
      <c r="F445" s="131"/>
      <c r="G445" s="131"/>
      <c r="H445" s="131"/>
      <c r="I445" s="131"/>
      <c r="J445" s="131"/>
      <c r="K445" s="131"/>
      <c r="L445" s="131"/>
      <c r="S445" s="49"/>
      <c r="T445" s="49"/>
      <c r="U445" s="49"/>
    </row>
    <row r="446" spans="1:21" ht="11.25" customHeight="1">
      <c r="A446" s="196"/>
      <c r="B446" s="196"/>
      <c r="C446" s="131"/>
      <c r="D446" s="101"/>
      <c r="E446" s="131"/>
      <c r="F446" s="99"/>
      <c r="G446" s="196"/>
      <c r="H446" s="196"/>
      <c r="I446" s="196"/>
      <c r="J446" s="196"/>
      <c r="K446" s="99"/>
      <c r="S446" s="49"/>
      <c r="T446" s="49"/>
      <c r="U446" s="49"/>
    </row>
    <row r="447" spans="1:21" ht="11.25" customHeight="1">
      <c r="A447" s="198"/>
      <c r="B447" s="198"/>
      <c r="C447" s="101"/>
      <c r="D447" s="101"/>
      <c r="E447" s="101"/>
      <c r="F447" s="99"/>
      <c r="G447" s="196"/>
      <c r="H447" s="196"/>
      <c r="I447" s="196"/>
      <c r="J447" s="196"/>
      <c r="K447" s="196"/>
      <c r="S447" s="49"/>
      <c r="T447" s="49"/>
      <c r="U447" s="49"/>
    </row>
    <row r="448" spans="1:21" ht="11.25" customHeight="1">
      <c r="A448" s="1"/>
      <c r="B448" s="101"/>
      <c r="C448" s="174"/>
      <c r="D448" s="99"/>
      <c r="E448" s="101"/>
      <c r="F448" s="99" t="s">
        <v>9</v>
      </c>
      <c r="G448" s="196"/>
      <c r="H448" s="196"/>
      <c r="I448" s="196"/>
      <c r="J448" s="196"/>
      <c r="K448" s="99"/>
      <c r="S448" s="49"/>
      <c r="T448" s="49"/>
      <c r="U448" s="49"/>
    </row>
    <row r="449" spans="1:21" ht="11.25" customHeight="1">
      <c r="A449" s="131"/>
      <c r="B449" s="192" t="s">
        <v>196</v>
      </c>
      <c r="C449" s="192"/>
      <c r="D449" s="101"/>
      <c r="E449" s="99"/>
      <c r="F449" s="99"/>
      <c r="G449" s="193" t="s">
        <v>374</v>
      </c>
      <c r="H449" s="193"/>
      <c r="I449" s="193"/>
      <c r="J449" s="193"/>
      <c r="K449" s="99"/>
      <c r="S449" s="49"/>
      <c r="T449" s="49"/>
      <c r="U449" s="49"/>
    </row>
    <row r="450" spans="1:21" ht="11.25" customHeight="1">
      <c r="A450" s="130"/>
      <c r="B450" s="175" t="s">
        <v>331</v>
      </c>
      <c r="C450" s="101"/>
      <c r="D450" s="101"/>
      <c r="E450" s="101"/>
      <c r="F450" s="99"/>
      <c r="G450" s="99"/>
      <c r="H450" s="99"/>
      <c r="I450" s="99"/>
      <c r="J450" s="99"/>
      <c r="K450" s="99"/>
      <c r="M450" s="28"/>
      <c r="N450" s="28"/>
      <c r="O450" s="28"/>
      <c r="P450" s="28"/>
      <c r="S450" s="49"/>
      <c r="T450" s="49"/>
      <c r="U450" s="49"/>
    </row>
    <row r="451" spans="1:21" ht="11.25" customHeight="1">
      <c r="A451" s="1"/>
      <c r="B451" s="101"/>
      <c r="C451" s="101"/>
      <c r="D451" s="99"/>
      <c r="E451" s="101"/>
      <c r="F451" s="99"/>
      <c r="G451" s="99"/>
      <c r="H451" s="193" t="s">
        <v>404</v>
      </c>
      <c r="I451" s="193"/>
      <c r="J451" s="99"/>
      <c r="K451" s="99"/>
      <c r="S451" s="49"/>
      <c r="T451" s="49"/>
      <c r="U451" s="49"/>
    </row>
    <row r="452" spans="1:21" ht="11.25" customHeight="1">
      <c r="A452" s="1"/>
      <c r="B452" s="101"/>
      <c r="C452" s="99"/>
      <c r="D452" s="99"/>
      <c r="E452" s="99"/>
      <c r="F452" s="99"/>
      <c r="G452" s="99"/>
      <c r="H452" s="99"/>
      <c r="I452" s="99"/>
      <c r="J452" s="99"/>
      <c r="K452" s="99"/>
      <c r="S452" s="49"/>
      <c r="T452" s="49"/>
      <c r="U452" s="49"/>
    </row>
    <row r="453" spans="1:21" ht="11.25" customHeight="1">
      <c r="A453" s="1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S453" s="49"/>
      <c r="T453" s="49"/>
      <c r="U453" s="49"/>
    </row>
    <row r="454" spans="1:21" ht="11.25" customHeight="1">
      <c r="A454" s="1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S454" s="49"/>
      <c r="T454" s="49"/>
      <c r="U454" s="49"/>
    </row>
    <row r="455" spans="1:21" ht="11.25" customHeight="1">
      <c r="A455" s="1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S455" s="49"/>
      <c r="T455" s="49"/>
      <c r="U455" s="49"/>
    </row>
    <row r="456" spans="1:21" ht="11.25" customHeight="1">
      <c r="A456" s="1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S456" s="49"/>
      <c r="U456" s="49"/>
    </row>
    <row r="457" spans="1:21" ht="11.25" customHeight="1">
      <c r="A457" s="1"/>
      <c r="B457" s="99"/>
      <c r="C457" s="99"/>
      <c r="D457" s="102"/>
      <c r="E457" s="99"/>
      <c r="F457" s="102"/>
      <c r="G457" s="102"/>
      <c r="H457" s="102"/>
      <c r="I457" s="102"/>
      <c r="J457" s="102"/>
      <c r="K457" s="102"/>
      <c r="S457" s="49"/>
      <c r="U457" s="49"/>
    </row>
    <row r="458" spans="1:21" ht="11.25" customHeight="1">
      <c r="A458" s="1"/>
      <c r="B458" s="99"/>
      <c r="C458" s="102"/>
      <c r="D458" s="102"/>
      <c r="E458" s="102"/>
      <c r="F458" s="102"/>
      <c r="G458" s="102"/>
      <c r="H458" s="102"/>
      <c r="I458" s="102"/>
      <c r="J458" s="102"/>
      <c r="K458" s="102"/>
      <c r="S458" s="49"/>
      <c r="U458" s="49"/>
    </row>
    <row r="459" spans="1:21" ht="11.25" customHeight="1">
      <c r="A459" s="1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S459" s="49"/>
      <c r="U459" s="49"/>
    </row>
    <row r="460" spans="1:21" ht="11.25" customHeight="1">
      <c r="A460" s="1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S460" s="49"/>
      <c r="U460" s="49"/>
    </row>
    <row r="461" spans="1:21" ht="11.25" customHeight="1">
      <c r="A461" s="1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S461" s="49"/>
      <c r="U461" s="49"/>
    </row>
    <row r="462" spans="2:21" ht="11.25" customHeight="1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S462" s="49"/>
      <c r="U462" s="49"/>
    </row>
    <row r="463" spans="2:21" ht="11.25" customHeight="1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S463" s="49"/>
      <c r="U463" s="49"/>
    </row>
    <row r="464" spans="2:21" ht="11.25" customHeight="1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S464" s="49"/>
      <c r="U464" s="49"/>
    </row>
    <row r="465" spans="2:21" ht="11.25" customHeight="1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S465" s="49"/>
      <c r="U465" s="49"/>
    </row>
    <row r="466" spans="2:21" ht="11.25" customHeight="1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M466" s="155"/>
      <c r="N466" s="155"/>
      <c r="O466" s="155"/>
      <c r="P466" s="155"/>
      <c r="S466" s="49"/>
      <c r="U466" s="49"/>
    </row>
    <row r="467" spans="2:21" ht="11.25" customHeight="1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S467" s="49"/>
      <c r="U467" s="49"/>
    </row>
    <row r="468" spans="2:21" ht="11.25" customHeight="1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S468" s="49"/>
      <c r="U468" s="49"/>
    </row>
    <row r="469" spans="2:21" ht="11.25" customHeight="1">
      <c r="B469" s="102"/>
      <c r="C469" s="102"/>
      <c r="E469" s="102"/>
      <c r="S469" s="49"/>
      <c r="U469" s="49"/>
    </row>
    <row r="470" spans="2:19" ht="11.25" customHeight="1">
      <c r="B470" s="102"/>
      <c r="S470" s="49"/>
    </row>
    <row r="471" ht="11.25" customHeight="1">
      <c r="S471" s="49"/>
    </row>
    <row r="472" ht="11.25" customHeight="1">
      <c r="S472" s="49"/>
    </row>
    <row r="473" ht="12" customHeight="1">
      <c r="S473" s="49"/>
    </row>
    <row r="474" ht="12.75" customHeight="1">
      <c r="S474" s="49"/>
    </row>
    <row r="475" ht="12.75" customHeight="1">
      <c r="S475" s="49"/>
    </row>
    <row r="476" ht="11.2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0.5" customHeight="1"/>
    <row r="489" ht="12.75" customHeight="1"/>
    <row r="490" ht="12.75" customHeight="1"/>
    <row r="491" ht="12.75" customHeight="1"/>
    <row r="492" ht="12.75" customHeight="1"/>
    <row r="493" spans="13:16" ht="12.75" customHeight="1">
      <c r="M493" s="29"/>
      <c r="N493" s="29"/>
      <c r="O493" s="29"/>
      <c r="P493" s="29"/>
    </row>
    <row r="494" spans="13:16" ht="12.75" customHeight="1">
      <c r="M494" s="29"/>
      <c r="N494" s="29"/>
      <c r="O494" s="29"/>
      <c r="P494" s="29"/>
    </row>
    <row r="495" spans="13:16" ht="12" customHeight="1">
      <c r="M495" s="29"/>
      <c r="N495" s="29"/>
      <c r="O495" s="29"/>
      <c r="P495" s="29"/>
    </row>
    <row r="496" spans="13:16" ht="12" customHeight="1">
      <c r="M496" s="29"/>
      <c r="N496" s="29"/>
      <c r="O496" s="29"/>
      <c r="P496" s="29"/>
    </row>
    <row r="497" spans="13:16" ht="12.75" customHeight="1">
      <c r="M497" s="29"/>
      <c r="N497" s="29"/>
      <c r="O497" s="29"/>
      <c r="P497" s="29"/>
    </row>
    <row r="498" spans="13:16" ht="11.25" customHeight="1">
      <c r="M498" s="29"/>
      <c r="N498" s="29"/>
      <c r="O498" s="29"/>
      <c r="P498" s="29"/>
    </row>
    <row r="499" spans="13:16" ht="12.75" customHeight="1">
      <c r="M499" s="29"/>
      <c r="N499" s="29"/>
      <c r="O499" s="29"/>
      <c r="P499" s="29"/>
    </row>
    <row r="500" spans="13:16" ht="12.75" customHeight="1">
      <c r="M500" s="29"/>
      <c r="N500" s="29"/>
      <c r="O500" s="29"/>
      <c r="P500" s="29"/>
    </row>
    <row r="501" spans="13:16" ht="12.75" customHeight="1">
      <c r="M501" s="29"/>
      <c r="N501" s="29"/>
      <c r="O501" s="29"/>
      <c r="P501" s="29"/>
    </row>
    <row r="502" spans="13:16" ht="12.75" customHeight="1">
      <c r="M502" s="29"/>
      <c r="N502" s="29"/>
      <c r="O502" s="29"/>
      <c r="P502" s="29"/>
    </row>
    <row r="503" spans="13:16" ht="12.75" customHeight="1">
      <c r="M503" s="29"/>
      <c r="N503" s="29"/>
      <c r="O503" s="29"/>
      <c r="P503" s="29"/>
    </row>
    <row r="504" ht="12.75" customHeight="1"/>
    <row r="505" ht="12.75" customHeight="1"/>
    <row r="506" spans="1:16" s="29" customFormat="1" ht="12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s="29" customFormat="1" ht="12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s="29" customFormat="1" ht="12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s="29" customFormat="1" ht="12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s="29" customFormat="1" ht="12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s="29" customFormat="1" ht="12.75" customHeight="1">
      <c r="A511"/>
      <c r="B511"/>
      <c r="C511"/>
      <c r="D511"/>
      <c r="E511"/>
      <c r="F511"/>
      <c r="G511"/>
      <c r="H511"/>
      <c r="I511"/>
      <c r="J511"/>
      <c r="K511"/>
      <c r="L511"/>
      <c r="N511"/>
      <c r="O511"/>
      <c r="P511"/>
    </row>
    <row r="512" spans="1:16" s="29" customFormat="1" ht="12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 s="97"/>
      <c r="N512"/>
      <c r="O512"/>
      <c r="P512"/>
    </row>
    <row r="513" spans="1:16" s="29" customFormat="1" ht="12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 s="98"/>
      <c r="N513"/>
      <c r="O513"/>
      <c r="P513"/>
    </row>
    <row r="514" spans="1:16" s="29" customFormat="1" ht="12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s="29" customFormat="1" ht="12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 s="131"/>
      <c r="N515"/>
      <c r="O515"/>
      <c r="P515"/>
    </row>
    <row r="516" spans="1:16" s="29" customFormat="1" ht="12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 s="131"/>
      <c r="N516"/>
      <c r="O516"/>
      <c r="P516"/>
    </row>
    <row r="517" ht="12" customHeight="1">
      <c r="M517" s="131"/>
    </row>
    <row r="518" ht="12" customHeight="1">
      <c r="M518" s="100"/>
    </row>
    <row r="519" ht="13.5" customHeight="1">
      <c r="M519" s="131"/>
    </row>
    <row r="520" ht="12.75" customHeight="1"/>
    <row r="521" ht="12.75" customHeight="1">
      <c r="M521" s="100"/>
    </row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spans="13:16" ht="12.75" customHeight="1">
      <c r="M549" s="95"/>
      <c r="N549" s="95"/>
      <c r="O549" s="95"/>
      <c r="P549" s="95"/>
    </row>
    <row r="550" spans="13:16" ht="12.75" customHeight="1">
      <c r="M550" s="29"/>
      <c r="N550" s="29"/>
      <c r="O550" s="29"/>
      <c r="P550" s="29"/>
    </row>
    <row r="551" ht="12.75" customHeight="1"/>
    <row r="552" spans="13:16" ht="12.75" customHeight="1">
      <c r="M552" s="97"/>
      <c r="N552" s="97"/>
      <c r="O552" s="97"/>
      <c r="P552" s="97"/>
    </row>
    <row r="553" spans="13:16" ht="12.75" customHeight="1">
      <c r="M553" s="98"/>
      <c r="N553" s="98"/>
      <c r="O553" s="98"/>
      <c r="P553" s="98"/>
    </row>
    <row r="554" ht="12.75" customHeight="1"/>
    <row r="555" ht="12.75" customHeight="1"/>
    <row r="556" ht="12.75" customHeight="1"/>
    <row r="557" ht="12.75" customHeight="1"/>
    <row r="558" spans="13:16" ht="12.75" customHeight="1">
      <c r="M558" s="100"/>
      <c r="N558" s="100"/>
      <c r="O558" s="100"/>
      <c r="P558" s="100"/>
    </row>
    <row r="559" ht="12.75" customHeight="1"/>
    <row r="560" ht="12.75" customHeight="1"/>
    <row r="561" spans="13:16" ht="12.75" customHeight="1">
      <c r="M561" s="100"/>
      <c r="N561" s="100"/>
      <c r="O561" s="100"/>
      <c r="P561" s="100"/>
    </row>
    <row r="562" spans="1:30" s="95" customFormat="1" ht="12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</row>
    <row r="563" spans="1:16" s="29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s="29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s="29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s="29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74" spans="17:46" ht="12.75"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</row>
  </sheetData>
  <sheetProtection/>
  <mergeCells count="37">
    <mergeCell ref="B199:P199"/>
    <mergeCell ref="B198:L198"/>
    <mergeCell ref="B200:L200"/>
    <mergeCell ref="B105:D105"/>
    <mergeCell ref="B146:D146"/>
    <mergeCell ref="B5:D6"/>
    <mergeCell ref="F5:F6"/>
    <mergeCell ref="B7:D7"/>
    <mergeCell ref="B49:E49"/>
    <mergeCell ref="B50:E50"/>
    <mergeCell ref="B147:D147"/>
    <mergeCell ref="N51:P51"/>
    <mergeCell ref="N52:P52"/>
    <mergeCell ref="N53:P53"/>
    <mergeCell ref="N54:P54"/>
    <mergeCell ref="B102:D102"/>
    <mergeCell ref="F102:L102"/>
    <mergeCell ref="B1:L1"/>
    <mergeCell ref="A447:B447"/>
    <mergeCell ref="G447:K447"/>
    <mergeCell ref="B103:D104"/>
    <mergeCell ref="F103:F104"/>
    <mergeCell ref="D201:J201"/>
    <mergeCell ref="B202:D202"/>
    <mergeCell ref="F202:L202"/>
    <mergeCell ref="A437:J437"/>
    <mergeCell ref="A440:J440"/>
    <mergeCell ref="B3:L3"/>
    <mergeCell ref="B449:C449"/>
    <mergeCell ref="G449:J449"/>
    <mergeCell ref="H451:I451"/>
    <mergeCell ref="B4:K4"/>
    <mergeCell ref="B2:L2"/>
    <mergeCell ref="G448:J448"/>
    <mergeCell ref="A444:J444"/>
    <mergeCell ref="A446:B446"/>
    <mergeCell ref="G446:J446"/>
  </mergeCells>
  <printOptions/>
  <pageMargins left="0.1968503937007874" right="0.1968503937007874" top="0.15748031496062992" bottom="0.3937007874015748" header="0.15748031496062992" footer="0.1968503937007874"/>
  <pageSetup horizontalDpi="600" verticalDpi="600" orientation="landscape" paperSize="9" r:id="rId1"/>
  <headerFooter alignWithMargins="0">
    <oddFooter>&amp;CPage &amp;P</oddFooter>
  </headerFooter>
  <colBreaks count="2" manualBreakCount="2">
    <brk id="28" max="484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H67"/>
  <sheetViews>
    <sheetView workbookViewId="0" topLeftCell="A22">
      <selection activeCell="BX15" sqref="BX15"/>
    </sheetView>
  </sheetViews>
  <sheetFormatPr defaultColWidth="9.140625" defaultRowHeight="12.75"/>
  <cols>
    <col min="1" max="1" width="1.8515625" style="0" customWidth="1"/>
    <col min="2" max="29" width="1.7109375" style="0" customWidth="1"/>
    <col min="30" max="30" width="3.7109375" style="0" customWidth="1"/>
    <col min="31" max="38" width="1.7109375" style="0" customWidth="1"/>
    <col min="39" max="39" width="0.85546875" style="0" customWidth="1"/>
    <col min="40" max="40" width="0.42578125" style="0" hidden="1" customWidth="1"/>
    <col min="41" max="49" width="1.7109375" style="0" customWidth="1"/>
    <col min="50" max="50" width="0.5625" style="0" customWidth="1"/>
    <col min="51" max="71" width="1.7109375" style="0" customWidth="1"/>
  </cols>
  <sheetData>
    <row r="2" spans="1:12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ht="12.7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2.7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9" ht="12.75">
      <c r="A8" s="255" t="s">
        <v>330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19" ht="12.75">
      <c r="A9" s="255" t="s">
        <v>331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pans="1:47" ht="15.7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AF10" s="257" t="s">
        <v>427</v>
      </c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</row>
    <row r="12" spans="1:59" ht="12.75">
      <c r="A12" s="260" t="s">
        <v>332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</row>
    <row r="13" spans="1:59" ht="12.75">
      <c r="A13" s="189" t="s">
        <v>393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</row>
    <row r="14" spans="1:59" ht="12.75">
      <c r="A14" s="255" t="s">
        <v>333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</row>
    <row r="15" spans="1:59" ht="12.75">
      <c r="A15" s="255" t="s">
        <v>334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</row>
    <row r="16" spans="1:49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98"/>
    </row>
    <row r="17" spans="1:49" ht="15.75">
      <c r="A17" s="257" t="s">
        <v>335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188"/>
    </row>
    <row r="18" spans="1:49" ht="15.75">
      <c r="A18" s="257" t="s">
        <v>425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188"/>
    </row>
    <row r="20" spans="1:15" ht="12.75">
      <c r="A20" s="258" t="s">
        <v>336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</row>
    <row r="21" spans="1:49" ht="12.75">
      <c r="A21" s="256" t="s">
        <v>337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98"/>
    </row>
    <row r="23" spans="1:49" ht="12.75">
      <c r="A23" s="255" t="s">
        <v>426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170"/>
    </row>
    <row r="25" spans="1:60" ht="12.75">
      <c r="A25" s="234"/>
      <c r="B25" s="235"/>
      <c r="C25" s="238" t="s">
        <v>201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40"/>
      <c r="AE25" s="238" t="s">
        <v>411</v>
      </c>
      <c r="AF25" s="239"/>
      <c r="AG25" s="239"/>
      <c r="AH25" s="239"/>
      <c r="AI25" s="239"/>
      <c r="AJ25" s="239"/>
      <c r="AK25" s="239"/>
      <c r="AL25" s="239"/>
      <c r="AM25" s="239"/>
      <c r="AN25" s="239"/>
      <c r="AO25" s="238" t="s">
        <v>380</v>
      </c>
      <c r="AP25" s="239"/>
      <c r="AQ25" s="239"/>
      <c r="AR25" s="239"/>
      <c r="AS25" s="239"/>
      <c r="AT25" s="239"/>
      <c r="AU25" s="239"/>
      <c r="AV25" s="239"/>
      <c r="AW25" s="239"/>
      <c r="AX25" s="239"/>
      <c r="AY25" s="254" t="s">
        <v>412</v>
      </c>
      <c r="AZ25" s="254"/>
      <c r="BA25" s="254"/>
      <c r="BB25" s="254"/>
      <c r="BC25" s="254"/>
      <c r="BD25" s="254"/>
      <c r="BE25" s="254"/>
      <c r="BF25" s="254"/>
      <c r="BG25" s="254"/>
      <c r="BH25" s="254"/>
    </row>
    <row r="26" spans="1:60" ht="12.75">
      <c r="A26" s="246" t="s">
        <v>338</v>
      </c>
      <c r="B26" s="247"/>
      <c r="C26" s="229" t="s">
        <v>339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1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</row>
    <row r="27" spans="1:60" ht="12.75">
      <c r="A27" s="234"/>
      <c r="B27" s="235"/>
      <c r="C27" s="229" t="s">
        <v>344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1"/>
      <c r="AE27" s="237">
        <f>SUM(SUM(AE28:AE31))</f>
        <v>3967612.9299999997</v>
      </c>
      <c r="AF27" s="245"/>
      <c r="AG27" s="245"/>
      <c r="AH27" s="245"/>
      <c r="AI27" s="245"/>
      <c r="AJ27" s="245"/>
      <c r="AK27" s="245"/>
      <c r="AL27" s="245"/>
      <c r="AM27" s="245"/>
      <c r="AN27" s="245"/>
      <c r="AO27" s="241">
        <f>SUM(SUM(AO28:AO31))</f>
        <v>3595000</v>
      </c>
      <c r="AP27" s="259"/>
      <c r="AQ27" s="259"/>
      <c r="AR27" s="259"/>
      <c r="AS27" s="259"/>
      <c r="AT27" s="259"/>
      <c r="AU27" s="259"/>
      <c r="AV27" s="259"/>
      <c r="AW27" s="259"/>
      <c r="AX27" s="259"/>
      <c r="AY27" s="241">
        <f>SUM(SUM(AY28:AY31))</f>
        <v>3462000</v>
      </c>
      <c r="AZ27" s="241"/>
      <c r="BA27" s="241"/>
      <c r="BB27" s="241"/>
      <c r="BC27" s="241"/>
      <c r="BD27" s="241"/>
      <c r="BE27" s="241"/>
      <c r="BF27" s="241"/>
      <c r="BG27" s="241"/>
      <c r="BH27" s="241"/>
    </row>
    <row r="28" spans="1:60" ht="12.75">
      <c r="A28" s="234"/>
      <c r="B28" s="235"/>
      <c r="C28" s="242" t="s">
        <v>341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4"/>
      <c r="AE28" s="232">
        <v>1102075.2</v>
      </c>
      <c r="AF28" s="232"/>
      <c r="AG28" s="232"/>
      <c r="AH28" s="232"/>
      <c r="AI28" s="232"/>
      <c r="AJ28" s="232"/>
      <c r="AK28" s="232"/>
      <c r="AL28" s="232"/>
      <c r="AM28" s="232"/>
      <c r="AN28" s="232"/>
      <c r="AO28" s="236">
        <v>1170000</v>
      </c>
      <c r="AP28" s="236"/>
      <c r="AQ28" s="236"/>
      <c r="AR28" s="236"/>
      <c r="AS28" s="236"/>
      <c r="AT28" s="236"/>
      <c r="AU28" s="236"/>
      <c r="AV28" s="236"/>
      <c r="AW28" s="236"/>
      <c r="AX28" s="236"/>
      <c r="AY28" s="236">
        <v>1330000</v>
      </c>
      <c r="AZ28" s="236"/>
      <c r="BA28" s="236"/>
      <c r="BB28" s="236"/>
      <c r="BC28" s="236"/>
      <c r="BD28" s="236"/>
      <c r="BE28" s="236"/>
      <c r="BF28" s="236"/>
      <c r="BG28" s="236"/>
      <c r="BH28" s="236"/>
    </row>
    <row r="29" spans="1:60" ht="12.75">
      <c r="A29" s="234"/>
      <c r="B29" s="235"/>
      <c r="C29" s="251" t="s">
        <v>342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  <c r="AE29" s="232">
        <v>475950.95</v>
      </c>
      <c r="AF29" s="232"/>
      <c r="AG29" s="232"/>
      <c r="AH29" s="232"/>
      <c r="AI29" s="232"/>
      <c r="AJ29" s="232"/>
      <c r="AK29" s="232"/>
      <c r="AL29" s="232"/>
      <c r="AM29" s="232"/>
      <c r="AN29" s="232"/>
      <c r="AO29" s="236">
        <v>630000</v>
      </c>
      <c r="AP29" s="236"/>
      <c r="AQ29" s="236"/>
      <c r="AR29" s="236"/>
      <c r="AS29" s="236"/>
      <c r="AT29" s="236"/>
      <c r="AU29" s="236"/>
      <c r="AV29" s="236"/>
      <c r="AW29" s="236"/>
      <c r="AX29" s="236"/>
      <c r="AY29" s="236">
        <v>512000</v>
      </c>
      <c r="AZ29" s="236"/>
      <c r="BA29" s="236"/>
      <c r="BB29" s="236"/>
      <c r="BC29" s="236"/>
      <c r="BD29" s="236"/>
      <c r="BE29" s="236"/>
      <c r="BF29" s="236"/>
      <c r="BG29" s="236"/>
      <c r="BH29" s="236"/>
    </row>
    <row r="30" spans="1:60" ht="12.75">
      <c r="A30" s="234"/>
      <c r="B30" s="235"/>
      <c r="C30" s="242" t="s">
        <v>340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4"/>
      <c r="AE30" s="232">
        <v>508829.31</v>
      </c>
      <c r="AF30" s="232"/>
      <c r="AG30" s="232"/>
      <c r="AH30" s="232"/>
      <c r="AI30" s="232"/>
      <c r="AJ30" s="232"/>
      <c r="AK30" s="232"/>
      <c r="AL30" s="232"/>
      <c r="AM30" s="232"/>
      <c r="AN30" s="232"/>
      <c r="AO30" s="236">
        <v>525000</v>
      </c>
      <c r="AP30" s="236"/>
      <c r="AQ30" s="236"/>
      <c r="AR30" s="236"/>
      <c r="AS30" s="236"/>
      <c r="AT30" s="236"/>
      <c r="AU30" s="236"/>
      <c r="AV30" s="236"/>
      <c r="AW30" s="236"/>
      <c r="AX30" s="236"/>
      <c r="AY30" s="236">
        <v>510000</v>
      </c>
      <c r="AZ30" s="236"/>
      <c r="BA30" s="236"/>
      <c r="BB30" s="236"/>
      <c r="BC30" s="236"/>
      <c r="BD30" s="236"/>
      <c r="BE30" s="236"/>
      <c r="BF30" s="236"/>
      <c r="BG30" s="236"/>
      <c r="BH30" s="236"/>
    </row>
    <row r="31" spans="1:60" ht="12.75">
      <c r="A31" s="234"/>
      <c r="B31" s="235"/>
      <c r="C31" s="242" t="s">
        <v>343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4"/>
      <c r="AE31" s="232">
        <v>1880757.47</v>
      </c>
      <c r="AF31" s="232"/>
      <c r="AG31" s="232"/>
      <c r="AH31" s="232"/>
      <c r="AI31" s="232"/>
      <c r="AJ31" s="232"/>
      <c r="AK31" s="232"/>
      <c r="AL31" s="232"/>
      <c r="AM31" s="232"/>
      <c r="AN31" s="232"/>
      <c r="AO31" s="236">
        <v>1270000</v>
      </c>
      <c r="AP31" s="236"/>
      <c r="AQ31" s="236"/>
      <c r="AR31" s="236"/>
      <c r="AS31" s="236"/>
      <c r="AT31" s="236"/>
      <c r="AU31" s="236"/>
      <c r="AV31" s="236"/>
      <c r="AW31" s="236"/>
      <c r="AX31" s="236"/>
      <c r="AY31" s="236">
        <v>1110000</v>
      </c>
      <c r="AZ31" s="236"/>
      <c r="BA31" s="236"/>
      <c r="BB31" s="236"/>
      <c r="BC31" s="236"/>
      <c r="BD31" s="236"/>
      <c r="BE31" s="236"/>
      <c r="BF31" s="236"/>
      <c r="BG31" s="236"/>
      <c r="BH31" s="236"/>
    </row>
    <row r="32" spans="1:60" ht="12.75">
      <c r="A32" s="234"/>
      <c r="B32" s="235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1"/>
      <c r="AE32" s="232"/>
      <c r="AF32" s="250"/>
      <c r="AG32" s="250"/>
      <c r="AH32" s="250"/>
      <c r="AI32" s="250"/>
      <c r="AJ32" s="250"/>
      <c r="AK32" s="250"/>
      <c r="AL32" s="250"/>
      <c r="AM32" s="250"/>
      <c r="AN32" s="250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</row>
    <row r="33" spans="1:60" ht="12.75">
      <c r="A33" s="234"/>
      <c r="B33" s="235"/>
      <c r="C33" s="229" t="s">
        <v>347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1"/>
      <c r="AE33" s="237">
        <f>SUM(SUM(AE34:AE35))</f>
        <v>2002128.14</v>
      </c>
      <c r="AF33" s="245"/>
      <c r="AG33" s="245"/>
      <c r="AH33" s="245"/>
      <c r="AI33" s="245"/>
      <c r="AJ33" s="245"/>
      <c r="AK33" s="245"/>
      <c r="AL33" s="245"/>
      <c r="AM33" s="245"/>
      <c r="AN33" s="245"/>
      <c r="AO33" s="241">
        <f>SUM(SUM(AO34:AO35))</f>
        <v>2205000</v>
      </c>
      <c r="AP33" s="241"/>
      <c r="AQ33" s="241"/>
      <c r="AR33" s="241"/>
      <c r="AS33" s="241"/>
      <c r="AT33" s="241"/>
      <c r="AU33" s="241"/>
      <c r="AV33" s="241"/>
      <c r="AW33" s="241"/>
      <c r="AX33" s="241"/>
      <c r="AY33" s="241">
        <f>SUM(SUM(AY34:AY35))</f>
        <v>2251500</v>
      </c>
      <c r="AZ33" s="241"/>
      <c r="BA33" s="241"/>
      <c r="BB33" s="241"/>
      <c r="BC33" s="241"/>
      <c r="BD33" s="241"/>
      <c r="BE33" s="241"/>
      <c r="BF33" s="241"/>
      <c r="BG33" s="241"/>
      <c r="BH33" s="241"/>
    </row>
    <row r="34" spans="1:60" ht="12.75">
      <c r="A34" s="234"/>
      <c r="B34" s="235"/>
      <c r="C34" s="242" t="s">
        <v>345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4"/>
      <c r="AE34" s="232">
        <v>1992924.72</v>
      </c>
      <c r="AF34" s="232"/>
      <c r="AG34" s="232"/>
      <c r="AH34" s="232"/>
      <c r="AI34" s="232"/>
      <c r="AJ34" s="232"/>
      <c r="AK34" s="232"/>
      <c r="AL34" s="232"/>
      <c r="AM34" s="232"/>
      <c r="AN34" s="232"/>
      <c r="AO34" s="236">
        <v>2195000</v>
      </c>
      <c r="AP34" s="236"/>
      <c r="AQ34" s="236"/>
      <c r="AR34" s="236"/>
      <c r="AS34" s="236"/>
      <c r="AT34" s="236"/>
      <c r="AU34" s="236"/>
      <c r="AV34" s="236"/>
      <c r="AW34" s="236"/>
      <c r="AX34" s="236"/>
      <c r="AY34" s="236">
        <v>2241500</v>
      </c>
      <c r="AZ34" s="236"/>
      <c r="BA34" s="236"/>
      <c r="BB34" s="236"/>
      <c r="BC34" s="236"/>
      <c r="BD34" s="236"/>
      <c r="BE34" s="236"/>
      <c r="BF34" s="236"/>
      <c r="BG34" s="236"/>
      <c r="BH34" s="236"/>
    </row>
    <row r="35" spans="1:60" ht="12.75">
      <c r="A35" s="234"/>
      <c r="B35" s="235"/>
      <c r="C35" s="242" t="s">
        <v>346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4"/>
      <c r="AE35" s="232">
        <v>9203.42</v>
      </c>
      <c r="AF35" s="232"/>
      <c r="AG35" s="232"/>
      <c r="AH35" s="232"/>
      <c r="AI35" s="232"/>
      <c r="AJ35" s="232"/>
      <c r="AK35" s="232"/>
      <c r="AL35" s="232"/>
      <c r="AM35" s="232"/>
      <c r="AN35" s="232"/>
      <c r="AO35" s="236">
        <v>10000</v>
      </c>
      <c r="AP35" s="236"/>
      <c r="AQ35" s="236"/>
      <c r="AR35" s="236"/>
      <c r="AS35" s="236"/>
      <c r="AT35" s="236"/>
      <c r="AU35" s="236"/>
      <c r="AV35" s="236"/>
      <c r="AW35" s="236"/>
      <c r="AX35" s="236"/>
      <c r="AY35" s="236">
        <v>10000</v>
      </c>
      <c r="AZ35" s="236"/>
      <c r="BA35" s="236"/>
      <c r="BB35" s="236"/>
      <c r="BC35" s="236"/>
      <c r="BD35" s="236"/>
      <c r="BE35" s="236"/>
      <c r="BF35" s="236"/>
      <c r="BG35" s="236"/>
      <c r="BH35" s="236"/>
    </row>
    <row r="36" spans="1:60" ht="12.75">
      <c r="A36" s="234"/>
      <c r="B36" s="235"/>
      <c r="C36" s="238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40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</row>
    <row r="37" spans="1:60" ht="12.75">
      <c r="A37" s="234"/>
      <c r="B37" s="235"/>
      <c r="C37" s="229" t="s">
        <v>348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1"/>
      <c r="AE37" s="237">
        <f>SUM(SUM(AE27-AE33))</f>
        <v>1965484.7899999998</v>
      </c>
      <c r="AF37" s="237"/>
      <c r="AG37" s="237"/>
      <c r="AH37" s="237"/>
      <c r="AI37" s="237"/>
      <c r="AJ37" s="237"/>
      <c r="AK37" s="237"/>
      <c r="AL37" s="237"/>
      <c r="AM37" s="237"/>
      <c r="AN37" s="237"/>
      <c r="AO37" s="241">
        <f>SUM(SUM(AO27-AO33))</f>
        <v>1390000</v>
      </c>
      <c r="AP37" s="241"/>
      <c r="AQ37" s="241"/>
      <c r="AR37" s="241"/>
      <c r="AS37" s="241"/>
      <c r="AT37" s="241"/>
      <c r="AU37" s="241"/>
      <c r="AV37" s="241"/>
      <c r="AW37" s="241"/>
      <c r="AX37" s="241"/>
      <c r="AY37" s="241">
        <f>SUM(SUM(AY27-AY33))</f>
        <v>1210500</v>
      </c>
      <c r="AZ37" s="241"/>
      <c r="BA37" s="241"/>
      <c r="BB37" s="241"/>
      <c r="BC37" s="241"/>
      <c r="BD37" s="241"/>
      <c r="BE37" s="241"/>
      <c r="BF37" s="241"/>
      <c r="BG37" s="241"/>
      <c r="BH37" s="241"/>
    </row>
    <row r="38" spans="1:60" ht="12.75">
      <c r="A38" s="234"/>
      <c r="B38" s="235"/>
      <c r="C38" s="238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40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</row>
    <row r="39" spans="1:60" ht="12.75">
      <c r="A39" s="246" t="s">
        <v>349</v>
      </c>
      <c r="B39" s="247"/>
      <c r="C39" s="229" t="s">
        <v>350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1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</row>
    <row r="40" spans="1:60" ht="12.75">
      <c r="A40" s="234"/>
      <c r="B40" s="235"/>
      <c r="C40" s="229" t="s">
        <v>351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1"/>
      <c r="AE40" s="237">
        <f>SUM(AE41)</f>
        <v>1610</v>
      </c>
      <c r="AF40" s="237"/>
      <c r="AG40" s="237"/>
      <c r="AH40" s="237"/>
      <c r="AI40" s="237"/>
      <c r="AJ40" s="237"/>
      <c r="AK40" s="237"/>
      <c r="AL40" s="237"/>
      <c r="AM40" s="237"/>
      <c r="AN40" s="237"/>
      <c r="AO40" s="241">
        <f>SUM(AO41)</f>
        <v>65000</v>
      </c>
      <c r="AP40" s="241"/>
      <c r="AQ40" s="241"/>
      <c r="AR40" s="241"/>
      <c r="AS40" s="241"/>
      <c r="AT40" s="241"/>
      <c r="AU40" s="241"/>
      <c r="AV40" s="241"/>
      <c r="AW40" s="241"/>
      <c r="AX40" s="241"/>
      <c r="AY40" s="241">
        <f>SUM(AY41)</f>
        <v>100000</v>
      </c>
      <c r="AZ40" s="241"/>
      <c r="BA40" s="241"/>
      <c r="BB40" s="241"/>
      <c r="BC40" s="241"/>
      <c r="BD40" s="241"/>
      <c r="BE40" s="241"/>
      <c r="BF40" s="241"/>
      <c r="BG40" s="241"/>
      <c r="BH40" s="241"/>
    </row>
    <row r="41" spans="1:60" ht="12.75">
      <c r="A41" s="234"/>
      <c r="B41" s="235"/>
      <c r="C41" s="242" t="s">
        <v>352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4"/>
      <c r="AE41" s="232">
        <v>1610</v>
      </c>
      <c r="AF41" s="232"/>
      <c r="AG41" s="232"/>
      <c r="AH41" s="232"/>
      <c r="AI41" s="232"/>
      <c r="AJ41" s="232"/>
      <c r="AK41" s="232"/>
      <c r="AL41" s="232"/>
      <c r="AM41" s="232"/>
      <c r="AN41" s="232"/>
      <c r="AO41" s="236">
        <v>65000</v>
      </c>
      <c r="AP41" s="236"/>
      <c r="AQ41" s="236"/>
      <c r="AR41" s="236"/>
      <c r="AS41" s="236"/>
      <c r="AT41" s="236"/>
      <c r="AU41" s="236"/>
      <c r="AV41" s="236"/>
      <c r="AW41" s="236"/>
      <c r="AX41" s="236"/>
      <c r="AY41" s="236">
        <v>100000</v>
      </c>
      <c r="AZ41" s="236"/>
      <c r="BA41" s="236"/>
      <c r="BB41" s="236"/>
      <c r="BC41" s="236"/>
      <c r="BD41" s="236"/>
      <c r="BE41" s="236"/>
      <c r="BF41" s="236"/>
      <c r="BG41" s="236"/>
      <c r="BH41" s="236"/>
    </row>
    <row r="42" spans="1:60" ht="12.75">
      <c r="A42" s="234"/>
      <c r="B42" s="235"/>
      <c r="C42" s="229" t="s">
        <v>353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1"/>
      <c r="AE42" s="237">
        <f>SUM(AE43)</f>
        <v>2501356.54</v>
      </c>
      <c r="AF42" s="237"/>
      <c r="AG42" s="237"/>
      <c r="AH42" s="237"/>
      <c r="AI42" s="237"/>
      <c r="AJ42" s="237"/>
      <c r="AK42" s="237"/>
      <c r="AL42" s="237"/>
      <c r="AM42" s="237"/>
      <c r="AN42" s="237"/>
      <c r="AO42" s="241">
        <f>SUM(AO43)</f>
        <v>1545000</v>
      </c>
      <c r="AP42" s="241"/>
      <c r="AQ42" s="241"/>
      <c r="AR42" s="241"/>
      <c r="AS42" s="241"/>
      <c r="AT42" s="241"/>
      <c r="AU42" s="241"/>
      <c r="AV42" s="241"/>
      <c r="AW42" s="241"/>
      <c r="AX42" s="241"/>
      <c r="AY42" s="241">
        <f>SUM(AY43)</f>
        <v>1398500</v>
      </c>
      <c r="AZ42" s="241"/>
      <c r="BA42" s="241"/>
      <c r="BB42" s="241"/>
      <c r="BC42" s="241"/>
      <c r="BD42" s="241"/>
      <c r="BE42" s="241"/>
      <c r="BF42" s="241"/>
      <c r="BG42" s="241"/>
      <c r="BH42" s="241"/>
    </row>
    <row r="43" spans="1:60" ht="12.75">
      <c r="A43" s="234"/>
      <c r="B43" s="235"/>
      <c r="C43" s="242" t="s">
        <v>354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4"/>
      <c r="AE43" s="232">
        <v>2501356.54</v>
      </c>
      <c r="AF43" s="232"/>
      <c r="AG43" s="232"/>
      <c r="AH43" s="232"/>
      <c r="AI43" s="232"/>
      <c r="AJ43" s="232"/>
      <c r="AK43" s="232"/>
      <c r="AL43" s="232"/>
      <c r="AM43" s="232"/>
      <c r="AN43" s="232"/>
      <c r="AO43" s="236">
        <v>1545000</v>
      </c>
      <c r="AP43" s="236"/>
      <c r="AQ43" s="236"/>
      <c r="AR43" s="236"/>
      <c r="AS43" s="236"/>
      <c r="AT43" s="236"/>
      <c r="AU43" s="236"/>
      <c r="AV43" s="236"/>
      <c r="AW43" s="236"/>
      <c r="AX43" s="236"/>
      <c r="AY43" s="236">
        <v>1398500</v>
      </c>
      <c r="AZ43" s="236"/>
      <c r="BA43" s="236"/>
      <c r="BB43" s="236"/>
      <c r="BC43" s="236"/>
      <c r="BD43" s="236"/>
      <c r="BE43" s="236"/>
      <c r="BF43" s="236"/>
      <c r="BG43" s="236"/>
      <c r="BH43" s="236"/>
    </row>
    <row r="44" spans="1:60" ht="12.75">
      <c r="A44" s="234"/>
      <c r="B44" s="235"/>
      <c r="C44" s="238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</row>
    <row r="45" spans="1:60" ht="12.75">
      <c r="A45" s="234"/>
      <c r="B45" s="235"/>
      <c r="C45" s="229" t="s">
        <v>355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1"/>
      <c r="AE45" s="237">
        <f>SUM(SUM(AE42-AE40))</f>
        <v>2499746.54</v>
      </c>
      <c r="AF45" s="237"/>
      <c r="AG45" s="237"/>
      <c r="AH45" s="237"/>
      <c r="AI45" s="237"/>
      <c r="AJ45" s="237"/>
      <c r="AK45" s="237"/>
      <c r="AL45" s="237"/>
      <c r="AM45" s="237"/>
      <c r="AN45" s="237"/>
      <c r="AO45" s="241">
        <f>SUM(SUM(AO42-AO40))</f>
        <v>1480000</v>
      </c>
      <c r="AP45" s="241"/>
      <c r="AQ45" s="241"/>
      <c r="AR45" s="241"/>
      <c r="AS45" s="241"/>
      <c r="AT45" s="241"/>
      <c r="AU45" s="241"/>
      <c r="AV45" s="241"/>
      <c r="AW45" s="241"/>
      <c r="AX45" s="241"/>
      <c r="AY45" s="241">
        <f>SUM(SUM(AY42-AY40))</f>
        <v>1298500</v>
      </c>
      <c r="AZ45" s="241"/>
      <c r="BA45" s="241"/>
      <c r="BB45" s="241"/>
      <c r="BC45" s="241"/>
      <c r="BD45" s="241"/>
      <c r="BE45" s="241"/>
      <c r="BF45" s="241"/>
      <c r="BG45" s="241"/>
      <c r="BH45" s="241"/>
    </row>
    <row r="46" spans="1:60" ht="12.75">
      <c r="A46" s="234"/>
      <c r="B46" s="235"/>
      <c r="C46" s="229" t="s">
        <v>356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1"/>
      <c r="AE46" s="241">
        <f>SUM(SUM(AE37-AE45))</f>
        <v>-534261.7500000002</v>
      </c>
      <c r="AF46" s="241"/>
      <c r="AG46" s="241"/>
      <c r="AH46" s="241"/>
      <c r="AI46" s="241"/>
      <c r="AJ46" s="241"/>
      <c r="AK46" s="241"/>
      <c r="AL46" s="241"/>
      <c r="AM46" s="241"/>
      <c r="AN46" s="241"/>
      <c r="AO46" s="241">
        <f>SUM(SUM(AO37-AO45))</f>
        <v>-90000</v>
      </c>
      <c r="AP46" s="241"/>
      <c r="AQ46" s="241"/>
      <c r="AR46" s="241"/>
      <c r="AS46" s="241"/>
      <c r="AT46" s="241"/>
      <c r="AU46" s="241"/>
      <c r="AV46" s="241"/>
      <c r="AW46" s="241"/>
      <c r="AX46" s="241"/>
      <c r="AY46" s="241">
        <f>SUM(SUM(AY37-AY45))</f>
        <v>-88000</v>
      </c>
      <c r="AZ46" s="241"/>
      <c r="BA46" s="241"/>
      <c r="BB46" s="241"/>
      <c r="BC46" s="241"/>
      <c r="BD46" s="241"/>
      <c r="BE46" s="241"/>
      <c r="BF46" s="241"/>
      <c r="BG46" s="241"/>
      <c r="BH46" s="241"/>
    </row>
    <row r="47" spans="1:60" ht="12.75">
      <c r="A47" s="234"/>
      <c r="B47" s="235"/>
      <c r="C47" s="238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40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</row>
    <row r="48" spans="1:60" ht="12.75">
      <c r="A48" s="246" t="s">
        <v>357</v>
      </c>
      <c r="B48" s="247"/>
      <c r="C48" s="229" t="s">
        <v>358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1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</row>
    <row r="49" spans="1:60" ht="12.75">
      <c r="A49" s="234"/>
      <c r="B49" s="235"/>
      <c r="C49" s="229" t="s">
        <v>362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1"/>
      <c r="AE49" s="237">
        <f>SUM(SUM(AE50:AE51))</f>
        <v>201709.46</v>
      </c>
      <c r="AF49" s="245"/>
      <c r="AG49" s="245"/>
      <c r="AH49" s="245"/>
      <c r="AI49" s="245"/>
      <c r="AJ49" s="245"/>
      <c r="AK49" s="245"/>
      <c r="AL49" s="245"/>
      <c r="AM49" s="245"/>
      <c r="AN49" s="245"/>
      <c r="AO49" s="241">
        <f>SUM(SUM(AO50:AO51))</f>
        <v>250000</v>
      </c>
      <c r="AP49" s="241"/>
      <c r="AQ49" s="241"/>
      <c r="AR49" s="241"/>
      <c r="AS49" s="241"/>
      <c r="AT49" s="241"/>
      <c r="AU49" s="241"/>
      <c r="AV49" s="241"/>
      <c r="AW49" s="241"/>
      <c r="AX49" s="241"/>
      <c r="AY49" s="241">
        <f>SUM(SUM(AY50:AY51))</f>
        <v>0</v>
      </c>
      <c r="AZ49" s="241"/>
      <c r="BA49" s="241"/>
      <c r="BB49" s="241"/>
      <c r="BC49" s="241"/>
      <c r="BD49" s="241"/>
      <c r="BE49" s="241"/>
      <c r="BF49" s="241"/>
      <c r="BG49" s="241"/>
      <c r="BH49" s="241"/>
    </row>
    <row r="50" spans="1:60" ht="12.75">
      <c r="A50" s="234"/>
      <c r="B50" s="235"/>
      <c r="C50" s="242" t="s">
        <v>360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4"/>
      <c r="AE50" s="232">
        <v>201709.46</v>
      </c>
      <c r="AF50" s="232"/>
      <c r="AG50" s="232"/>
      <c r="AH50" s="232"/>
      <c r="AI50" s="232"/>
      <c r="AJ50" s="232"/>
      <c r="AK50" s="232"/>
      <c r="AL50" s="232"/>
      <c r="AM50" s="232"/>
      <c r="AN50" s="232"/>
      <c r="AO50" s="236">
        <v>250000</v>
      </c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</row>
    <row r="51" spans="1:60" ht="12.75">
      <c r="A51" s="234"/>
      <c r="B51" s="235"/>
      <c r="C51" s="242" t="s">
        <v>359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4"/>
      <c r="AE51" s="232">
        <v>0</v>
      </c>
      <c r="AF51" s="232"/>
      <c r="AG51" s="232"/>
      <c r="AH51" s="232"/>
      <c r="AI51" s="232"/>
      <c r="AJ51" s="232"/>
      <c r="AK51" s="232"/>
      <c r="AL51" s="232"/>
      <c r="AM51" s="232"/>
      <c r="AN51" s="232"/>
      <c r="AO51" s="236">
        <v>0</v>
      </c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</row>
    <row r="52" spans="1:60" ht="12.75">
      <c r="A52" s="234"/>
      <c r="B52" s="235"/>
      <c r="C52" s="238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40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</row>
    <row r="53" spans="1:60" ht="12.75">
      <c r="A53" s="234"/>
      <c r="B53" s="235"/>
      <c r="C53" s="229" t="s">
        <v>361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1"/>
      <c r="AE53" s="237">
        <f>SUM(AE54)</f>
        <v>0</v>
      </c>
      <c r="AF53" s="237"/>
      <c r="AG53" s="237"/>
      <c r="AH53" s="237"/>
      <c r="AI53" s="237"/>
      <c r="AJ53" s="237"/>
      <c r="AK53" s="237"/>
      <c r="AL53" s="237"/>
      <c r="AM53" s="237"/>
      <c r="AN53" s="237"/>
      <c r="AO53" s="241">
        <f>SUM(AO54)</f>
        <v>0</v>
      </c>
      <c r="AP53" s="241"/>
      <c r="AQ53" s="241"/>
      <c r="AR53" s="241"/>
      <c r="AS53" s="241"/>
      <c r="AT53" s="241"/>
      <c r="AU53" s="241"/>
      <c r="AV53" s="241"/>
      <c r="AW53" s="241"/>
      <c r="AX53" s="241"/>
      <c r="AY53" s="241">
        <f>SUM(AY54)</f>
        <v>0</v>
      </c>
      <c r="AZ53" s="241"/>
      <c r="BA53" s="241"/>
      <c r="BB53" s="241"/>
      <c r="BC53" s="241"/>
      <c r="BD53" s="241"/>
      <c r="BE53" s="241"/>
      <c r="BF53" s="241"/>
      <c r="BG53" s="241"/>
      <c r="BH53" s="241"/>
    </row>
    <row r="54" spans="1:60" ht="12.75">
      <c r="A54" s="234"/>
      <c r="B54" s="235"/>
      <c r="C54" s="242" t="s">
        <v>363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4"/>
      <c r="AE54" s="232">
        <v>0</v>
      </c>
      <c r="AF54" s="232"/>
      <c r="AG54" s="232"/>
      <c r="AH54" s="232"/>
      <c r="AI54" s="232"/>
      <c r="AJ54" s="232"/>
      <c r="AK54" s="232"/>
      <c r="AL54" s="232"/>
      <c r="AM54" s="232"/>
      <c r="AN54" s="232"/>
      <c r="AO54" s="236">
        <v>0</v>
      </c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</row>
    <row r="55" spans="1:60" ht="12.75">
      <c r="A55" s="234"/>
      <c r="B55" s="235"/>
      <c r="C55" s="238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40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</row>
    <row r="56" spans="1:60" ht="12.75">
      <c r="A56" s="234"/>
      <c r="B56" s="235"/>
      <c r="C56" s="229" t="s">
        <v>365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1"/>
      <c r="AE56" s="237">
        <f>SUM(SUM(AE49-AE53))</f>
        <v>201709.46</v>
      </c>
      <c r="AF56" s="237"/>
      <c r="AG56" s="237"/>
      <c r="AH56" s="237"/>
      <c r="AI56" s="237"/>
      <c r="AJ56" s="237"/>
      <c r="AK56" s="237"/>
      <c r="AL56" s="237"/>
      <c r="AM56" s="237"/>
      <c r="AN56" s="237"/>
      <c r="AO56" s="241">
        <f>SUM(SUM(AO49-AO53))</f>
        <v>250000</v>
      </c>
      <c r="AP56" s="241"/>
      <c r="AQ56" s="241"/>
      <c r="AR56" s="241"/>
      <c r="AS56" s="241"/>
      <c r="AT56" s="241"/>
      <c r="AU56" s="241"/>
      <c r="AV56" s="241"/>
      <c r="AW56" s="241"/>
      <c r="AX56" s="241"/>
      <c r="AY56" s="241">
        <f>SUM(SUM(AY49-AY53))</f>
        <v>0</v>
      </c>
      <c r="AZ56" s="241"/>
      <c r="BA56" s="241"/>
      <c r="BB56" s="241"/>
      <c r="BC56" s="241"/>
      <c r="BD56" s="241"/>
      <c r="BE56" s="241"/>
      <c r="BF56" s="241"/>
      <c r="BG56" s="241"/>
      <c r="BH56" s="241"/>
    </row>
    <row r="57" spans="1:60" ht="12.75">
      <c r="A57" s="234"/>
      <c r="B57" s="235"/>
      <c r="C57" s="238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40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</row>
    <row r="58" spans="1:60" ht="12.75">
      <c r="A58" s="234"/>
      <c r="B58" s="235"/>
      <c r="C58" s="229" t="s">
        <v>366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1"/>
      <c r="AE58" s="237">
        <v>0</v>
      </c>
      <c r="AF58" s="237"/>
      <c r="AG58" s="237"/>
      <c r="AH58" s="237"/>
      <c r="AI58" s="237"/>
      <c r="AJ58" s="237"/>
      <c r="AK58" s="237"/>
      <c r="AL58" s="237"/>
      <c r="AM58" s="237"/>
      <c r="AN58" s="237"/>
      <c r="AO58" s="241">
        <v>90000</v>
      </c>
      <c r="AP58" s="241"/>
      <c r="AQ58" s="241"/>
      <c r="AR58" s="241"/>
      <c r="AS58" s="241"/>
      <c r="AT58" s="241"/>
      <c r="AU58" s="241"/>
      <c r="AV58" s="241"/>
      <c r="AW58" s="241"/>
      <c r="AX58" s="241"/>
      <c r="AY58" s="241">
        <v>88000</v>
      </c>
      <c r="AZ58" s="241"/>
      <c r="BA58" s="241"/>
      <c r="BB58" s="241"/>
      <c r="BC58" s="241"/>
      <c r="BD58" s="241"/>
      <c r="BE58" s="241"/>
      <c r="BF58" s="241"/>
      <c r="BG58" s="241"/>
      <c r="BH58" s="241"/>
    </row>
    <row r="59" spans="1:60" ht="12.75">
      <c r="A59" s="234"/>
      <c r="B59" s="235"/>
      <c r="C59" s="238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40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</row>
    <row r="60" spans="1:60" ht="12.75">
      <c r="A60" s="234"/>
      <c r="B60" s="235"/>
      <c r="C60" s="229" t="s">
        <v>367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1"/>
      <c r="AE60" s="237">
        <f>SUM(SUM(AE46+AE56+AE58))</f>
        <v>-332552.29000000027</v>
      </c>
      <c r="AF60" s="237"/>
      <c r="AG60" s="237"/>
      <c r="AH60" s="237"/>
      <c r="AI60" s="237"/>
      <c r="AJ60" s="237"/>
      <c r="AK60" s="237"/>
      <c r="AL60" s="237"/>
      <c r="AM60" s="237"/>
      <c r="AN60" s="237"/>
      <c r="AO60" s="241">
        <f>SUM(SUM(AO46+AO56+AO58))</f>
        <v>250000</v>
      </c>
      <c r="AP60" s="241"/>
      <c r="AQ60" s="241"/>
      <c r="AR60" s="241"/>
      <c r="AS60" s="241"/>
      <c r="AT60" s="241"/>
      <c r="AU60" s="241"/>
      <c r="AV60" s="241"/>
      <c r="AW60" s="241"/>
      <c r="AX60" s="241"/>
      <c r="AY60" s="241">
        <f>SUM(SUM(AY46+AY56+AY58))</f>
        <v>0</v>
      </c>
      <c r="AZ60" s="241"/>
      <c r="BA60" s="241"/>
      <c r="BB60" s="241"/>
      <c r="BC60" s="241"/>
      <c r="BD60" s="241"/>
      <c r="BE60" s="241"/>
      <c r="BF60" s="241"/>
      <c r="BG60" s="241"/>
      <c r="BH60" s="241"/>
    </row>
    <row r="61" spans="1:60" ht="12.75">
      <c r="A61" s="234"/>
      <c r="B61" s="235"/>
      <c r="C61" s="229" t="s">
        <v>368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1"/>
      <c r="AE61" s="232">
        <v>0</v>
      </c>
      <c r="AF61" s="232"/>
      <c r="AG61" s="232"/>
      <c r="AH61" s="232"/>
      <c r="AI61" s="232"/>
      <c r="AJ61" s="232"/>
      <c r="AK61" s="232"/>
      <c r="AL61" s="232"/>
      <c r="AM61" s="232"/>
      <c r="AN61" s="232"/>
      <c r="AO61" s="241">
        <v>250000</v>
      </c>
      <c r="AP61" s="241"/>
      <c r="AQ61" s="241"/>
      <c r="AR61" s="241"/>
      <c r="AS61" s="241"/>
      <c r="AT61" s="241"/>
      <c r="AU61" s="241"/>
      <c r="AV61" s="241"/>
      <c r="AW61" s="241"/>
      <c r="AX61" s="241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</row>
    <row r="62" spans="1:60" ht="12.75">
      <c r="A62" s="234"/>
      <c r="B62" s="235"/>
      <c r="C62" s="238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40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</row>
    <row r="63" spans="1:60" ht="12.75">
      <c r="A63" s="234"/>
      <c r="B63" s="235"/>
      <c r="C63" s="229" t="s">
        <v>369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1"/>
      <c r="AE63" s="237">
        <f>SUM(SUM(AE27+AE40+AE49+AE58))</f>
        <v>4170932.3899999997</v>
      </c>
      <c r="AF63" s="237"/>
      <c r="AG63" s="237"/>
      <c r="AH63" s="237"/>
      <c r="AI63" s="237"/>
      <c r="AJ63" s="237"/>
      <c r="AK63" s="237"/>
      <c r="AL63" s="237"/>
      <c r="AM63" s="237"/>
      <c r="AN63" s="237"/>
      <c r="AO63" s="241">
        <f>SUM(SUM(AO27+AO40+AO49+AO58))</f>
        <v>4000000</v>
      </c>
      <c r="AP63" s="241"/>
      <c r="AQ63" s="241"/>
      <c r="AR63" s="241"/>
      <c r="AS63" s="241"/>
      <c r="AT63" s="241"/>
      <c r="AU63" s="241"/>
      <c r="AV63" s="241"/>
      <c r="AW63" s="241"/>
      <c r="AX63" s="241"/>
      <c r="AY63" s="241">
        <f>SUM(SUM(AY27+AY40+AY49+AY58))</f>
        <v>3650000</v>
      </c>
      <c r="AZ63" s="241"/>
      <c r="BA63" s="241"/>
      <c r="BB63" s="241"/>
      <c r="BC63" s="241"/>
      <c r="BD63" s="241"/>
      <c r="BE63" s="241"/>
      <c r="BF63" s="241"/>
      <c r="BG63" s="241"/>
      <c r="BH63" s="241"/>
    </row>
    <row r="64" spans="1:60" ht="12.75">
      <c r="A64" s="234"/>
      <c r="B64" s="235"/>
      <c r="C64" s="229" t="s">
        <v>395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1"/>
      <c r="AE64" s="237">
        <f>SUM(SUM(AE33+AE42+AE53+AE61))</f>
        <v>4503484.68</v>
      </c>
      <c r="AF64" s="237"/>
      <c r="AG64" s="237"/>
      <c r="AH64" s="237"/>
      <c r="AI64" s="237"/>
      <c r="AJ64" s="237"/>
      <c r="AK64" s="237"/>
      <c r="AL64" s="237"/>
      <c r="AM64" s="237"/>
      <c r="AN64" s="237"/>
      <c r="AO64" s="241">
        <f>SUM(SUM(AO33+AO42+AO53+AO61))</f>
        <v>4000000</v>
      </c>
      <c r="AP64" s="241"/>
      <c r="AQ64" s="241"/>
      <c r="AR64" s="241"/>
      <c r="AS64" s="241"/>
      <c r="AT64" s="241"/>
      <c r="AU64" s="241"/>
      <c r="AV64" s="241"/>
      <c r="AW64" s="241"/>
      <c r="AX64" s="241"/>
      <c r="AY64" s="241">
        <f>SUM(SUM(AY33+AY42+AY53+AY61))</f>
        <v>3650000</v>
      </c>
      <c r="AZ64" s="241"/>
      <c r="BA64" s="241"/>
      <c r="BB64" s="241"/>
      <c r="BC64" s="241"/>
      <c r="BD64" s="241"/>
      <c r="BE64" s="241"/>
      <c r="BF64" s="241"/>
      <c r="BG64" s="241"/>
      <c r="BH64" s="241"/>
    </row>
    <row r="65" spans="41:50" ht="12.75"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</row>
    <row r="66" spans="41:50" ht="12.75"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</row>
    <row r="67" spans="41:50" ht="12.75"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</row>
  </sheetData>
  <sheetProtection/>
  <mergeCells count="213">
    <mergeCell ref="AY61:BH61"/>
    <mergeCell ref="AY62:BH62"/>
    <mergeCell ref="AY63:BH63"/>
    <mergeCell ref="AY64:BH64"/>
    <mergeCell ref="A12:BG12"/>
    <mergeCell ref="A14:BG14"/>
    <mergeCell ref="A15:BG15"/>
    <mergeCell ref="AY55:BH55"/>
    <mergeCell ref="AY56:BH56"/>
    <mergeCell ref="AY57:BH57"/>
    <mergeCell ref="AY58:BH58"/>
    <mergeCell ref="AY59:BH59"/>
    <mergeCell ref="AY60:BH60"/>
    <mergeCell ref="AY49:BH49"/>
    <mergeCell ref="AY50:BH50"/>
    <mergeCell ref="AY51:BH51"/>
    <mergeCell ref="AY52:BH52"/>
    <mergeCell ref="AY53:BH53"/>
    <mergeCell ref="AY54:BH54"/>
    <mergeCell ref="AY43:BH43"/>
    <mergeCell ref="AY44:BH44"/>
    <mergeCell ref="AY45:BH45"/>
    <mergeCell ref="AY46:BH46"/>
    <mergeCell ref="AY47:BH47"/>
    <mergeCell ref="AY48:BH48"/>
    <mergeCell ref="AY37:BH37"/>
    <mergeCell ref="AY38:BH38"/>
    <mergeCell ref="AY39:BH39"/>
    <mergeCell ref="AY40:BH40"/>
    <mergeCell ref="AY41:BH41"/>
    <mergeCell ref="AY42:BH42"/>
    <mergeCell ref="AY31:BH31"/>
    <mergeCell ref="AY32:BH32"/>
    <mergeCell ref="AY33:BH33"/>
    <mergeCell ref="AY34:BH34"/>
    <mergeCell ref="AY35:BH35"/>
    <mergeCell ref="AY36:BH36"/>
    <mergeCell ref="AY25:BH25"/>
    <mergeCell ref="AY26:BH26"/>
    <mergeCell ref="AY27:BH27"/>
    <mergeCell ref="AY28:BH28"/>
    <mergeCell ref="AY29:BH29"/>
    <mergeCell ref="AY30:BH30"/>
    <mergeCell ref="AO59:AX59"/>
    <mergeCell ref="AO60:AX60"/>
    <mergeCell ref="AO61:AX61"/>
    <mergeCell ref="AO62:AX62"/>
    <mergeCell ref="AO63:AX63"/>
    <mergeCell ref="AO64:AX64"/>
    <mergeCell ref="AO37:AX37"/>
    <mergeCell ref="AO55:AX55"/>
    <mergeCell ref="AO56:AX56"/>
    <mergeCell ref="AO57:AX57"/>
    <mergeCell ref="AO38:AX38"/>
    <mergeCell ref="AO39:AX39"/>
    <mergeCell ref="AO40:AX40"/>
    <mergeCell ref="AO41:AX41"/>
    <mergeCell ref="AO42:AX42"/>
    <mergeCell ref="AO43:AX43"/>
    <mergeCell ref="AO27:AX27"/>
    <mergeCell ref="AO28:AX28"/>
    <mergeCell ref="AO29:AX29"/>
    <mergeCell ref="AO30:AX30"/>
    <mergeCell ref="AO32:AX32"/>
    <mergeCell ref="AO33:AX33"/>
    <mergeCell ref="AO31:AX31"/>
    <mergeCell ref="A63:B63"/>
    <mergeCell ref="C63:AD63"/>
    <mergeCell ref="AE63:AN63"/>
    <mergeCell ref="A64:B64"/>
    <mergeCell ref="C64:AD64"/>
    <mergeCell ref="AE64:AN64"/>
    <mergeCell ref="AE25:AN25"/>
    <mergeCell ref="AE27:AN27"/>
    <mergeCell ref="A2:L7"/>
    <mergeCell ref="A8:S8"/>
    <mergeCell ref="A9:S9"/>
    <mergeCell ref="A20:O20"/>
    <mergeCell ref="AF10:AU10"/>
    <mergeCell ref="A21:AV21"/>
    <mergeCell ref="AO25:AX25"/>
    <mergeCell ref="AO26:AX26"/>
    <mergeCell ref="A53:B53"/>
    <mergeCell ref="C53:AD53"/>
    <mergeCell ref="A56:B56"/>
    <mergeCell ref="A23:AV23"/>
    <mergeCell ref="A16:AV16"/>
    <mergeCell ref="A17:AV17"/>
    <mergeCell ref="A18:AV18"/>
    <mergeCell ref="A25:B25"/>
    <mergeCell ref="A27:B27"/>
    <mergeCell ref="C25:AD25"/>
    <mergeCell ref="A28:B28"/>
    <mergeCell ref="C28:AD28"/>
    <mergeCell ref="AE28:AN28"/>
    <mergeCell ref="A26:B26"/>
    <mergeCell ref="A29:B29"/>
    <mergeCell ref="C29:AD29"/>
    <mergeCell ref="AE29:AN29"/>
    <mergeCell ref="C26:AD26"/>
    <mergeCell ref="AE26:AN26"/>
    <mergeCell ref="C27:AD27"/>
    <mergeCell ref="A30:B30"/>
    <mergeCell ref="C30:AD30"/>
    <mergeCell ref="AE30:AN30"/>
    <mergeCell ref="AE31:AN31"/>
    <mergeCell ref="A32:B32"/>
    <mergeCell ref="C32:AD32"/>
    <mergeCell ref="AE32:AN32"/>
    <mergeCell ref="A31:B31"/>
    <mergeCell ref="C31:AD31"/>
    <mergeCell ref="AE33:AN33"/>
    <mergeCell ref="A34:B34"/>
    <mergeCell ref="C34:AD34"/>
    <mergeCell ref="AE34:AN34"/>
    <mergeCell ref="A33:B33"/>
    <mergeCell ref="C33:AD33"/>
    <mergeCell ref="AO34:AX34"/>
    <mergeCell ref="A35:B35"/>
    <mergeCell ref="C35:AD35"/>
    <mergeCell ref="AE35:AN35"/>
    <mergeCell ref="A36:B36"/>
    <mergeCell ref="C36:AD36"/>
    <mergeCell ref="AE36:AN36"/>
    <mergeCell ref="AO35:AX35"/>
    <mergeCell ref="AO36:AX36"/>
    <mergeCell ref="A37:B37"/>
    <mergeCell ref="C37:AD37"/>
    <mergeCell ref="AE37:AN37"/>
    <mergeCell ref="A38:B38"/>
    <mergeCell ref="C38:AD38"/>
    <mergeCell ref="AE38:AN38"/>
    <mergeCell ref="AE39:AN39"/>
    <mergeCell ref="A40:B40"/>
    <mergeCell ref="C40:AD40"/>
    <mergeCell ref="AE40:AN40"/>
    <mergeCell ref="A39:B39"/>
    <mergeCell ref="C39:AD39"/>
    <mergeCell ref="AE41:AN41"/>
    <mergeCell ref="A42:B42"/>
    <mergeCell ref="C42:AD42"/>
    <mergeCell ref="AE42:AN42"/>
    <mergeCell ref="A41:B41"/>
    <mergeCell ref="C41:AD41"/>
    <mergeCell ref="A43:B43"/>
    <mergeCell ref="C43:AD43"/>
    <mergeCell ref="AE43:AN43"/>
    <mergeCell ref="A44:B44"/>
    <mergeCell ref="C44:AD44"/>
    <mergeCell ref="AE44:AN44"/>
    <mergeCell ref="AO44:AX44"/>
    <mergeCell ref="A45:B45"/>
    <mergeCell ref="C45:AD45"/>
    <mergeCell ref="AE45:AN45"/>
    <mergeCell ref="A46:B46"/>
    <mergeCell ref="C46:AD46"/>
    <mergeCell ref="AE46:AN46"/>
    <mergeCell ref="AO45:AX45"/>
    <mergeCell ref="AO46:AX46"/>
    <mergeCell ref="A47:B47"/>
    <mergeCell ref="C47:AD47"/>
    <mergeCell ref="AE47:AN47"/>
    <mergeCell ref="A48:B48"/>
    <mergeCell ref="C48:AD48"/>
    <mergeCell ref="AE48:AN48"/>
    <mergeCell ref="AO47:AX47"/>
    <mergeCell ref="AO48:AX48"/>
    <mergeCell ref="AE49:AN49"/>
    <mergeCell ref="A50:B50"/>
    <mergeCell ref="C50:AD50"/>
    <mergeCell ref="AE50:AN50"/>
    <mergeCell ref="AO49:AX49"/>
    <mergeCell ref="AO50:AX50"/>
    <mergeCell ref="A49:B49"/>
    <mergeCell ref="C49:AD49"/>
    <mergeCell ref="AE51:AN51"/>
    <mergeCell ref="A52:B52"/>
    <mergeCell ref="C52:AD52"/>
    <mergeCell ref="AE52:AN52"/>
    <mergeCell ref="C51:AD51"/>
    <mergeCell ref="AO51:AX51"/>
    <mergeCell ref="AO52:AX52"/>
    <mergeCell ref="A51:B51"/>
    <mergeCell ref="AE53:AN53"/>
    <mergeCell ref="A54:B54"/>
    <mergeCell ref="C54:AD54"/>
    <mergeCell ref="AE54:AN54"/>
    <mergeCell ref="AO53:AX53"/>
    <mergeCell ref="C58:AD58"/>
    <mergeCell ref="AE58:AN58"/>
    <mergeCell ref="A55:B55"/>
    <mergeCell ref="C55:AD55"/>
    <mergeCell ref="AE55:AN55"/>
    <mergeCell ref="A62:B62"/>
    <mergeCell ref="C62:AD62"/>
    <mergeCell ref="AE62:AN62"/>
    <mergeCell ref="AE59:AN59"/>
    <mergeCell ref="A60:B60"/>
    <mergeCell ref="C60:AD60"/>
    <mergeCell ref="AE60:AN60"/>
    <mergeCell ref="A61:B61"/>
    <mergeCell ref="A59:B59"/>
    <mergeCell ref="C59:AD59"/>
    <mergeCell ref="C61:AD61"/>
    <mergeCell ref="AE61:AN61"/>
    <mergeCell ref="AE57:AN57"/>
    <mergeCell ref="A58:B58"/>
    <mergeCell ref="AO54:AX54"/>
    <mergeCell ref="C56:AD56"/>
    <mergeCell ref="AE56:AN56"/>
    <mergeCell ref="A57:B57"/>
    <mergeCell ref="C57:AD57"/>
    <mergeCell ref="AO58:AX58"/>
  </mergeCells>
  <printOptions/>
  <pageMargins left="0.15625" right="0.3" top="0.3" bottom="0.2" header="0.3" footer="0.2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Usora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BoroG</dc:creator>
  <cp:keywords/>
  <dc:description/>
  <cp:lastModifiedBy>BoroG</cp:lastModifiedBy>
  <cp:lastPrinted>2021-10-07T09:46:40Z</cp:lastPrinted>
  <dcterms:created xsi:type="dcterms:W3CDTF">2012-08-21T09:44:52Z</dcterms:created>
  <dcterms:modified xsi:type="dcterms:W3CDTF">2021-10-14T13:33:54Z</dcterms:modified>
  <cp:category/>
  <cp:version/>
  <cp:contentType/>
  <cp:contentStatus/>
</cp:coreProperties>
</file>